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cott&amp;Rice Analytics\"/>
    </mc:Choice>
  </mc:AlternateContent>
  <xr:revisionPtr revIDLastSave="0" documentId="8_{09C65C7C-BE19-4FF8-AEFF-DD024912A984}" xr6:coauthVersionLast="47" xr6:coauthVersionMax="47" xr10:uidLastSave="{00000000-0000-0000-0000-000000000000}"/>
  <bookViews>
    <workbookView xWindow="285" yWindow="-15885" windowWidth="52290" windowHeight="30750" xr2:uid="{14BA88E0-7B1C-4108-A6CC-F76A9F937D66}"/>
  </bookViews>
  <sheets>
    <sheet name="Sheet1" sheetId="1" r:id="rId1"/>
  </sheets>
  <externalReferences>
    <externalReference r:id="rId2"/>
    <externalReference r:id="rId3"/>
  </externalReferences>
  <definedNames>
    <definedName name="solver_adj" localSheetId="0" hidden="1">Sheet1!$V$49:$Z$49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6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Sheet1!$AB$56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91029" calcMode="autoNoTable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61" i="1" l="1"/>
  <c r="AB60" i="1"/>
  <c r="Y61" i="1"/>
  <c r="Y60" i="1"/>
  <c r="M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O125" i="1" a="1"/>
  <c r="O109" i="1" a="1"/>
  <c r="O96" i="1" a="1"/>
  <c r="O95" i="1" a="1"/>
  <c r="O84" i="1" a="1"/>
  <c r="O79" i="1" a="1"/>
  <c r="O75" i="1" a="1"/>
  <c r="O73" i="1" a="1"/>
  <c r="O72" i="1" a="1"/>
  <c r="O70" i="1" a="1"/>
  <c r="O68" i="1" a="1"/>
  <c r="O64" i="1" a="1"/>
  <c r="O62" i="1" a="1"/>
  <c r="O60" i="1" a="1"/>
  <c r="AC61" i="1"/>
  <c r="AC73" i="1"/>
  <c r="AC85" i="1"/>
  <c r="AC97" i="1"/>
  <c r="AC109" i="1"/>
  <c r="AC121" i="1"/>
  <c r="AC133" i="1"/>
  <c r="AC145" i="1"/>
  <c r="AC130" i="1"/>
  <c r="AC144" i="1"/>
  <c r="AC62" i="1"/>
  <c r="AC74" i="1"/>
  <c r="AC86" i="1"/>
  <c r="AC98" i="1"/>
  <c r="AC110" i="1"/>
  <c r="AC122" i="1"/>
  <c r="AC134" i="1"/>
  <c r="AC146" i="1"/>
  <c r="AC147" i="1"/>
  <c r="AC151" i="1"/>
  <c r="AC94" i="1"/>
  <c r="AC107" i="1"/>
  <c r="AC84" i="1"/>
  <c r="AC63" i="1"/>
  <c r="AC75" i="1"/>
  <c r="AC87" i="1"/>
  <c r="AC99" i="1"/>
  <c r="AC111" i="1"/>
  <c r="AC123" i="1"/>
  <c r="AC135" i="1"/>
  <c r="AC70" i="1"/>
  <c r="AC64" i="1"/>
  <c r="AC76" i="1"/>
  <c r="AC88" i="1"/>
  <c r="AC100" i="1"/>
  <c r="AC112" i="1"/>
  <c r="AC124" i="1"/>
  <c r="AC136" i="1"/>
  <c r="AC148" i="1"/>
  <c r="AC79" i="1"/>
  <c r="AC115" i="1"/>
  <c r="AC152" i="1"/>
  <c r="AC118" i="1"/>
  <c r="AC71" i="1"/>
  <c r="AC155" i="1"/>
  <c r="AC108" i="1"/>
  <c r="AC65" i="1"/>
  <c r="AC77" i="1"/>
  <c r="AC89" i="1"/>
  <c r="AC101" i="1"/>
  <c r="AC113" i="1"/>
  <c r="AC125" i="1"/>
  <c r="AC137" i="1"/>
  <c r="AC149" i="1"/>
  <c r="AC91" i="1"/>
  <c r="AC127" i="1"/>
  <c r="AC140" i="1"/>
  <c r="AC82" i="1"/>
  <c r="AC119" i="1"/>
  <c r="AC96" i="1"/>
  <c r="AC66" i="1"/>
  <c r="AC78" i="1"/>
  <c r="AC90" i="1"/>
  <c r="AC102" i="1"/>
  <c r="AC114" i="1"/>
  <c r="AC126" i="1"/>
  <c r="AC138" i="1"/>
  <c r="AC150" i="1"/>
  <c r="AC103" i="1"/>
  <c r="AC139" i="1"/>
  <c r="AC106" i="1"/>
  <c r="AC131" i="1"/>
  <c r="AC72" i="1"/>
  <c r="AC67" i="1"/>
  <c r="AC68" i="1"/>
  <c r="AC80" i="1"/>
  <c r="AC92" i="1"/>
  <c r="AC104" i="1"/>
  <c r="AC116" i="1"/>
  <c r="AC128" i="1"/>
  <c r="AC154" i="1"/>
  <c r="AC95" i="1"/>
  <c r="AC132" i="1"/>
  <c r="AC69" i="1"/>
  <c r="AC81" i="1"/>
  <c r="AC93" i="1"/>
  <c r="AC105" i="1"/>
  <c r="AC117" i="1"/>
  <c r="AC129" i="1"/>
  <c r="AC141" i="1"/>
  <c r="AC153" i="1"/>
  <c r="AC142" i="1"/>
  <c r="AC83" i="1"/>
  <c r="AC143" i="1"/>
  <c r="AC120" i="1"/>
  <c r="AC60" i="1"/>
  <c r="AD61" i="1"/>
  <c r="AD73" i="1"/>
  <c r="AD85" i="1"/>
  <c r="AD97" i="1"/>
  <c r="AD109" i="1"/>
  <c r="AD121" i="1"/>
  <c r="AD133" i="1"/>
  <c r="AD145" i="1"/>
  <c r="AD95" i="1"/>
  <c r="AD62" i="1"/>
  <c r="AD74" i="1"/>
  <c r="AD86" i="1"/>
  <c r="AD98" i="1"/>
  <c r="AD110" i="1"/>
  <c r="AD122" i="1"/>
  <c r="AD134" i="1"/>
  <c r="AD146" i="1"/>
  <c r="AD119" i="1"/>
  <c r="AD63" i="1"/>
  <c r="AD75" i="1"/>
  <c r="AD87" i="1"/>
  <c r="AD99" i="1"/>
  <c r="AD111" i="1"/>
  <c r="AD123" i="1"/>
  <c r="AD135" i="1"/>
  <c r="AD147" i="1"/>
  <c r="AD142" i="1"/>
  <c r="AD143" i="1"/>
  <c r="AD64" i="1"/>
  <c r="AD76" i="1"/>
  <c r="AD88" i="1"/>
  <c r="AD100" i="1"/>
  <c r="AD112" i="1"/>
  <c r="AD124" i="1"/>
  <c r="AD136" i="1"/>
  <c r="AD148" i="1"/>
  <c r="AD131" i="1"/>
  <c r="AD65" i="1"/>
  <c r="AD77" i="1"/>
  <c r="AD89" i="1"/>
  <c r="AD101" i="1"/>
  <c r="AD113" i="1"/>
  <c r="AD125" i="1"/>
  <c r="AD137" i="1"/>
  <c r="AD149" i="1"/>
  <c r="AD107" i="1"/>
  <c r="AD66" i="1"/>
  <c r="AD78" i="1"/>
  <c r="AD90" i="1"/>
  <c r="AD102" i="1"/>
  <c r="AD114" i="1"/>
  <c r="AD126" i="1"/>
  <c r="AD138" i="1"/>
  <c r="AD150" i="1"/>
  <c r="AD130" i="1"/>
  <c r="AD67" i="1"/>
  <c r="AD79" i="1"/>
  <c r="AD91" i="1"/>
  <c r="AD103" i="1"/>
  <c r="AD115" i="1"/>
  <c r="AD127" i="1"/>
  <c r="AD139" i="1"/>
  <c r="AD151" i="1"/>
  <c r="AD154" i="1"/>
  <c r="AD68" i="1"/>
  <c r="AD80" i="1"/>
  <c r="AD92" i="1"/>
  <c r="AD104" i="1"/>
  <c r="AD116" i="1"/>
  <c r="AD128" i="1"/>
  <c r="AD140" i="1"/>
  <c r="AD152" i="1"/>
  <c r="AD71" i="1"/>
  <c r="AD69" i="1"/>
  <c r="AD81" i="1"/>
  <c r="AD93" i="1"/>
  <c r="AD105" i="1"/>
  <c r="AD117" i="1"/>
  <c r="AD129" i="1"/>
  <c r="AD141" i="1"/>
  <c r="AD153" i="1"/>
  <c r="AD83" i="1"/>
  <c r="AD70" i="1"/>
  <c r="AD82" i="1"/>
  <c r="AD94" i="1"/>
  <c r="AD106" i="1"/>
  <c r="AD118" i="1"/>
  <c r="AD155" i="1"/>
  <c r="AD72" i="1"/>
  <c r="AD84" i="1"/>
  <c r="AD96" i="1"/>
  <c r="AD108" i="1"/>
  <c r="AD120" i="1"/>
  <c r="AD132" i="1"/>
  <c r="AD144" i="1"/>
  <c r="AD60" i="1"/>
  <c r="M55" i="1" a="1"/>
  <c r="Q61" i="1"/>
  <c r="S61" i="1" s="1" a="1"/>
  <c r="Q73" i="1"/>
  <c r="S73" i="1" s="1" a="1"/>
  <c r="Q85" i="1"/>
  <c r="S85" i="1" s="1" a="1"/>
  <c r="Q97" i="1"/>
  <c r="S97" i="1" s="1" a="1"/>
  <c r="Q109" i="1"/>
  <c r="S109" i="1" s="1" a="1"/>
  <c r="Q121" i="1"/>
  <c r="S121" i="1" s="1" a="1"/>
  <c r="Q133" i="1"/>
  <c r="S133" i="1" s="1" a="1"/>
  <c r="Q145" i="1"/>
  <c r="S145" i="1" s="1" a="1"/>
  <c r="Q108" i="1"/>
  <c r="S108" i="1" s="1" a="1"/>
  <c r="Q62" i="1"/>
  <c r="S62" i="1" s="1" a="1"/>
  <c r="Q74" i="1"/>
  <c r="S74" i="1" s="1" a="1"/>
  <c r="Q86" i="1"/>
  <c r="S86" i="1" s="1" a="1"/>
  <c r="Q98" i="1"/>
  <c r="S98" i="1" s="1" a="1"/>
  <c r="Q110" i="1"/>
  <c r="S110" i="1" s="1" a="1"/>
  <c r="Q122" i="1"/>
  <c r="Q134" i="1"/>
  <c r="S134" i="1" s="1" a="1"/>
  <c r="Q146" i="1"/>
  <c r="S146" i="1" s="1" a="1"/>
  <c r="Q63" i="1"/>
  <c r="S63" i="1" s="1" a="1"/>
  <c r="Q75" i="1"/>
  <c r="S75" i="1" s="1" a="1"/>
  <c r="Q87" i="1"/>
  <c r="S87" i="1" s="1" a="1"/>
  <c r="Q99" i="1"/>
  <c r="S99" i="1" s="1" a="1"/>
  <c r="Q111" i="1"/>
  <c r="S111" i="1" s="1" a="1"/>
  <c r="Q123" i="1"/>
  <c r="S123" i="1" s="1" a="1"/>
  <c r="Q135" i="1"/>
  <c r="S135" i="1" s="1" a="1"/>
  <c r="Q147" i="1"/>
  <c r="S147" i="1" s="1" a="1"/>
  <c r="Q84" i="1"/>
  <c r="S84" i="1" s="1" a="1"/>
  <c r="Q64" i="1"/>
  <c r="S64" i="1" s="1" a="1"/>
  <c r="Q76" i="1"/>
  <c r="S76" i="1" s="1" a="1"/>
  <c r="Q88" i="1"/>
  <c r="S88" i="1" s="1" a="1"/>
  <c r="Q100" i="1"/>
  <c r="S100" i="1" s="1" a="1"/>
  <c r="Q112" i="1"/>
  <c r="S112" i="1" s="1" a="1"/>
  <c r="Q124" i="1"/>
  <c r="S124" i="1" s="1" a="1"/>
  <c r="Q136" i="1"/>
  <c r="S136" i="1" s="1" a="1"/>
  <c r="Q148" i="1"/>
  <c r="S148" i="1" s="1" a="1"/>
  <c r="Q132" i="1"/>
  <c r="S132" i="1" s="1" a="1"/>
  <c r="Q65" i="1"/>
  <c r="S65" i="1" s="1" a="1"/>
  <c r="Q77" i="1"/>
  <c r="S77" i="1" s="1" a="1"/>
  <c r="Q89" i="1"/>
  <c r="S89" i="1" s="1" a="1"/>
  <c r="Q101" i="1"/>
  <c r="S101" i="1" s="1" a="1"/>
  <c r="Q113" i="1"/>
  <c r="S113" i="1" s="1" a="1"/>
  <c r="Q125" i="1"/>
  <c r="S125" i="1" s="1" a="1"/>
  <c r="Q137" i="1"/>
  <c r="S137" i="1" s="1" a="1"/>
  <c r="Q149" i="1"/>
  <c r="S149" i="1" s="1" a="1"/>
  <c r="Q120" i="1"/>
  <c r="S120" i="1" s="1" a="1"/>
  <c r="Q66" i="1"/>
  <c r="S66" i="1" s="1" a="1"/>
  <c r="Q78" i="1"/>
  <c r="S78" i="1" s="1" a="1"/>
  <c r="Q90" i="1"/>
  <c r="S90" i="1" s="1" a="1"/>
  <c r="Q102" i="1"/>
  <c r="S102" i="1" s="1" a="1"/>
  <c r="Q114" i="1"/>
  <c r="S114" i="1" s="1" a="1"/>
  <c r="Q126" i="1"/>
  <c r="S126" i="1" s="1" a="1"/>
  <c r="Q138" i="1"/>
  <c r="S138" i="1" s="1" a="1"/>
  <c r="Q150" i="1"/>
  <c r="S150" i="1" s="1" a="1"/>
  <c r="Q144" i="1"/>
  <c r="S144" i="1" s="1" a="1"/>
  <c r="Q67" i="1"/>
  <c r="S67" i="1" s="1" a="1"/>
  <c r="Q79" i="1"/>
  <c r="S79" i="1" s="1" a="1"/>
  <c r="Q91" i="1"/>
  <c r="S91" i="1" s="1" a="1"/>
  <c r="Q103" i="1"/>
  <c r="S103" i="1" s="1" a="1"/>
  <c r="Q115" i="1"/>
  <c r="S115" i="1" s="1" a="1"/>
  <c r="Q127" i="1"/>
  <c r="Q139" i="1"/>
  <c r="S139" i="1" s="1" a="1"/>
  <c r="Q151" i="1"/>
  <c r="S151" i="1" s="1" a="1"/>
  <c r="Q153" i="1"/>
  <c r="S153" i="1" s="1" a="1"/>
  <c r="Q72" i="1"/>
  <c r="S72" i="1" s="1" a="1"/>
  <c r="Q68" i="1"/>
  <c r="S68" i="1" s="1" a="1"/>
  <c r="Q80" i="1"/>
  <c r="S80" i="1" s="1" a="1"/>
  <c r="Q92" i="1"/>
  <c r="S92" i="1" s="1" a="1"/>
  <c r="Q104" i="1"/>
  <c r="S104" i="1" s="1" a="1"/>
  <c r="Q116" i="1"/>
  <c r="S116" i="1" s="1" a="1"/>
  <c r="Q128" i="1"/>
  <c r="S128" i="1" s="1" a="1"/>
  <c r="Q140" i="1"/>
  <c r="S140" i="1" s="1" a="1"/>
  <c r="Q152" i="1"/>
  <c r="S152" i="1" s="1" a="1"/>
  <c r="Q96" i="1"/>
  <c r="S96" i="1" s="1" a="1"/>
  <c r="Q69" i="1"/>
  <c r="S69" i="1" s="1" a="1"/>
  <c r="Q81" i="1"/>
  <c r="S81" i="1" s="1" a="1"/>
  <c r="Q93" i="1"/>
  <c r="S93" i="1" s="1" a="1"/>
  <c r="Q105" i="1"/>
  <c r="S105" i="1" s="1" a="1"/>
  <c r="Q117" i="1"/>
  <c r="S117" i="1" s="1" a="1"/>
  <c r="Q129" i="1"/>
  <c r="S129" i="1" s="1" a="1"/>
  <c r="Q141" i="1"/>
  <c r="S141" i="1" s="1" a="1"/>
  <c r="Q70" i="1"/>
  <c r="S70" i="1" s="1" a="1"/>
  <c r="Q82" i="1"/>
  <c r="S82" i="1" s="1" a="1"/>
  <c r="Q94" i="1"/>
  <c r="S94" i="1" s="1" a="1"/>
  <c r="Q106" i="1"/>
  <c r="Q118" i="1"/>
  <c r="S118" i="1" s="1" a="1"/>
  <c r="Q130" i="1"/>
  <c r="S130" i="1" s="1" a="1"/>
  <c r="Q142" i="1"/>
  <c r="S142" i="1" s="1" a="1"/>
  <c r="Q154" i="1"/>
  <c r="S154" i="1" s="1" a="1"/>
  <c r="Q131" i="1"/>
  <c r="S131" i="1" s="1" a="1"/>
  <c r="Q71" i="1"/>
  <c r="S71" i="1" s="1" a="1"/>
  <c r="Q83" i="1"/>
  <c r="S83" i="1" s="1" a="1"/>
  <c r="Q95" i="1"/>
  <c r="S95" i="1" s="1" a="1"/>
  <c r="Q107" i="1"/>
  <c r="S107" i="1" s="1" a="1"/>
  <c r="Q119" i="1"/>
  <c r="S119" i="1" s="1" a="1"/>
  <c r="Q143" i="1"/>
  <c r="S143" i="1" s="1" a="1"/>
  <c r="Q155" i="1"/>
  <c r="S155" i="1" s="1" a="1"/>
  <c r="Q60" i="1"/>
  <c r="S60" i="1" s="1" a="1"/>
  <c r="P61" i="1"/>
  <c r="P73" i="1"/>
  <c r="P85" i="1"/>
  <c r="P97" i="1"/>
  <c r="P109" i="1"/>
  <c r="P121" i="1"/>
  <c r="P133" i="1"/>
  <c r="P145" i="1"/>
  <c r="P151" i="1"/>
  <c r="P153" i="1"/>
  <c r="P84" i="1"/>
  <c r="P62" i="1"/>
  <c r="P74" i="1"/>
  <c r="P86" i="1"/>
  <c r="P98" i="1"/>
  <c r="P110" i="1"/>
  <c r="P122" i="1"/>
  <c r="P134" i="1"/>
  <c r="P146" i="1"/>
  <c r="P150" i="1"/>
  <c r="P152" i="1"/>
  <c r="P142" i="1"/>
  <c r="P63" i="1"/>
  <c r="P75" i="1"/>
  <c r="P87" i="1"/>
  <c r="P99" i="1"/>
  <c r="P111" i="1"/>
  <c r="P123" i="1"/>
  <c r="P135" i="1"/>
  <c r="P147" i="1"/>
  <c r="P138" i="1"/>
  <c r="P140" i="1"/>
  <c r="P130" i="1"/>
  <c r="P64" i="1"/>
  <c r="P76" i="1"/>
  <c r="P88" i="1"/>
  <c r="P100" i="1"/>
  <c r="P112" i="1"/>
  <c r="P124" i="1"/>
  <c r="P136" i="1"/>
  <c r="P148" i="1"/>
  <c r="P126" i="1"/>
  <c r="P128" i="1"/>
  <c r="P154" i="1"/>
  <c r="P65" i="1"/>
  <c r="P77" i="1"/>
  <c r="P89" i="1"/>
  <c r="P101" i="1"/>
  <c r="P113" i="1"/>
  <c r="P125" i="1"/>
  <c r="P137" i="1"/>
  <c r="P149" i="1"/>
  <c r="P114" i="1"/>
  <c r="P116" i="1"/>
  <c r="P120" i="1"/>
  <c r="P66" i="1"/>
  <c r="P78" i="1"/>
  <c r="P90" i="1"/>
  <c r="P102" i="1"/>
  <c r="P132" i="1"/>
  <c r="P67" i="1"/>
  <c r="P79" i="1"/>
  <c r="P91" i="1"/>
  <c r="P103" i="1"/>
  <c r="P115" i="1"/>
  <c r="P127" i="1"/>
  <c r="P139" i="1"/>
  <c r="P144" i="1"/>
  <c r="P68" i="1"/>
  <c r="P80" i="1"/>
  <c r="P92" i="1"/>
  <c r="P104" i="1"/>
  <c r="P108" i="1"/>
  <c r="P69" i="1"/>
  <c r="P81" i="1"/>
  <c r="P93" i="1"/>
  <c r="P105" i="1"/>
  <c r="P117" i="1"/>
  <c r="P129" i="1"/>
  <c r="P141" i="1"/>
  <c r="P96" i="1"/>
  <c r="P70" i="1"/>
  <c r="P82" i="1"/>
  <c r="P94" i="1"/>
  <c r="P106" i="1"/>
  <c r="P118" i="1"/>
  <c r="P71" i="1"/>
  <c r="P83" i="1"/>
  <c r="P95" i="1"/>
  <c r="P107" i="1"/>
  <c r="P119" i="1"/>
  <c r="P131" i="1"/>
  <c r="P143" i="1"/>
  <c r="P155" i="1"/>
  <c r="P72" i="1"/>
  <c r="P60" i="1"/>
  <c r="O125" i="1" l="1"/>
  <c r="O109" i="1"/>
  <c r="O96" i="1"/>
  <c r="O95" i="1"/>
  <c r="O84" i="1"/>
  <c r="O79" i="1"/>
  <c r="O75" i="1"/>
  <c r="O73" i="1"/>
  <c r="O72" i="1"/>
  <c r="O70" i="1"/>
  <c r="O68" i="1"/>
  <c r="O64" i="1"/>
  <c r="O62" i="1"/>
  <c r="O60" i="1"/>
  <c r="S106" i="1" a="1"/>
  <c r="S106" i="1" s="1"/>
  <c r="T106" i="1" s="1"/>
  <c r="U106" i="1" s="1"/>
  <c r="S127" i="1" a="1"/>
  <c r="S127" i="1" s="1"/>
  <c r="T127" i="1" s="1"/>
  <c r="U127" i="1" s="1"/>
  <c r="S122" i="1" a="1"/>
  <c r="S122" i="1" s="1"/>
  <c r="T122" i="1" s="1"/>
  <c r="U122" i="1" s="1"/>
  <c r="S102" i="1"/>
  <c r="S96" i="1"/>
  <c r="S90" i="1"/>
  <c r="S84" i="1"/>
  <c r="S78" i="1"/>
  <c r="S72" i="1"/>
  <c r="S66" i="1"/>
  <c r="S138" i="1"/>
  <c r="S137" i="1"/>
  <c r="S125" i="1"/>
  <c r="S113" i="1"/>
  <c r="S101" i="1"/>
  <c r="S89" i="1"/>
  <c r="S77" i="1"/>
  <c r="S65" i="1"/>
  <c r="S126" i="1"/>
  <c r="S143" i="1"/>
  <c r="S131" i="1"/>
  <c r="S119" i="1"/>
  <c r="S107" i="1"/>
  <c r="S95" i="1"/>
  <c r="S83" i="1"/>
  <c r="S71" i="1"/>
  <c r="S108" i="1"/>
  <c r="S154" i="1"/>
  <c r="S148" i="1"/>
  <c r="S142" i="1"/>
  <c r="S136" i="1"/>
  <c r="S130" i="1"/>
  <c r="S124" i="1"/>
  <c r="S118" i="1"/>
  <c r="S112" i="1"/>
  <c r="S100" i="1"/>
  <c r="S94" i="1"/>
  <c r="S88" i="1"/>
  <c r="S82" i="1"/>
  <c r="S76" i="1"/>
  <c r="S70" i="1"/>
  <c r="S64" i="1"/>
  <c r="S120" i="1"/>
  <c r="S144" i="1"/>
  <c r="S149" i="1"/>
  <c r="S147" i="1"/>
  <c r="S135" i="1"/>
  <c r="S123" i="1"/>
  <c r="S111" i="1"/>
  <c r="S105" i="1"/>
  <c r="S99" i="1"/>
  <c r="S87" i="1"/>
  <c r="S81" i="1"/>
  <c r="S75" i="1"/>
  <c r="S69" i="1"/>
  <c r="S63" i="1"/>
  <c r="S132" i="1"/>
  <c r="S155" i="1"/>
  <c r="T155" i="1" s="1"/>
  <c r="U155" i="1" s="1"/>
  <c r="S153" i="1"/>
  <c r="S141" i="1"/>
  <c r="T141" i="1" s="1"/>
  <c r="U141" i="1" s="1"/>
  <c r="S129" i="1"/>
  <c r="S117" i="1"/>
  <c r="S93" i="1"/>
  <c r="S150" i="1"/>
  <c r="S110" i="1"/>
  <c r="S104" i="1"/>
  <c r="S98" i="1"/>
  <c r="S92" i="1"/>
  <c r="S86" i="1"/>
  <c r="S80" i="1"/>
  <c r="S74" i="1"/>
  <c r="S68" i="1"/>
  <c r="S62" i="1"/>
  <c r="S114" i="1"/>
  <c r="S152" i="1"/>
  <c r="T152" i="1" s="1"/>
  <c r="U152" i="1" s="1"/>
  <c r="S146" i="1"/>
  <c r="T146" i="1" s="1"/>
  <c r="U146" i="1" s="1"/>
  <c r="S140" i="1"/>
  <c r="S134" i="1"/>
  <c r="S128" i="1"/>
  <c r="S116" i="1"/>
  <c r="S151" i="1"/>
  <c r="T151" i="1" s="1"/>
  <c r="U151" i="1" s="1"/>
  <c r="S145" i="1"/>
  <c r="S139" i="1"/>
  <c r="S133" i="1"/>
  <c r="S121" i="1"/>
  <c r="S115" i="1"/>
  <c r="S109" i="1"/>
  <c r="S103" i="1"/>
  <c r="S97" i="1"/>
  <c r="S91" i="1"/>
  <c r="S85" i="1"/>
  <c r="S79" i="1"/>
  <c r="S73" i="1"/>
  <c r="S67" i="1"/>
  <c r="S61" i="1"/>
  <c r="S60" i="1"/>
  <c r="M57" i="1"/>
  <c r="M55" i="1"/>
  <c r="V60" i="1"/>
  <c r="R60" i="1" s="1" a="1"/>
  <c r="V144" i="1"/>
  <c r="R144" i="1" s="1" a="1"/>
  <c r="V132" i="1"/>
  <c r="R132" i="1" s="1" a="1"/>
  <c r="V120" i="1"/>
  <c r="R120" i="1" s="1" a="1"/>
  <c r="V108" i="1"/>
  <c r="R108" i="1" s="1" a="1"/>
  <c r="V96" i="1"/>
  <c r="R96" i="1" s="1" a="1"/>
  <c r="V84" i="1"/>
  <c r="R84" i="1" s="1" a="1"/>
  <c r="V72" i="1"/>
  <c r="R72" i="1" s="1" a="1"/>
  <c r="V71" i="1"/>
  <c r="R71" i="1" s="1" a="1"/>
  <c r="V154" i="1"/>
  <c r="R154" i="1" s="1" a="1"/>
  <c r="V142" i="1"/>
  <c r="R142" i="1" s="1" a="1"/>
  <c r="V130" i="1"/>
  <c r="R130" i="1" s="1" a="1"/>
  <c r="V118" i="1"/>
  <c r="R118" i="1" s="1" a="1"/>
  <c r="V106" i="1"/>
  <c r="R106" i="1" s="1" a="1"/>
  <c r="V94" i="1"/>
  <c r="R94" i="1" s="1" a="1"/>
  <c r="V82" i="1"/>
  <c r="R82" i="1" s="1" a="1"/>
  <c r="V70" i="1"/>
  <c r="R70" i="1" s="1" a="1"/>
  <c r="V153" i="1"/>
  <c r="R153" i="1" s="1" a="1"/>
  <c r="V141" i="1"/>
  <c r="R141" i="1" s="1" a="1"/>
  <c r="V129" i="1"/>
  <c r="R129" i="1" s="1" a="1"/>
  <c r="V117" i="1"/>
  <c r="R117" i="1" s="1" a="1"/>
  <c r="V105" i="1"/>
  <c r="R105" i="1" s="1" a="1"/>
  <c r="V93" i="1"/>
  <c r="R93" i="1" s="1" a="1"/>
  <c r="V81" i="1"/>
  <c r="R81" i="1" s="1" a="1"/>
  <c r="V69" i="1"/>
  <c r="R69" i="1" s="1" a="1"/>
  <c r="V152" i="1"/>
  <c r="R152" i="1" s="1" a="1"/>
  <c r="V140" i="1"/>
  <c r="R140" i="1" s="1" a="1"/>
  <c r="V128" i="1"/>
  <c r="R128" i="1" s="1" a="1"/>
  <c r="V116" i="1"/>
  <c r="R116" i="1" s="1" a="1"/>
  <c r="V104" i="1"/>
  <c r="R104" i="1" s="1" a="1"/>
  <c r="V92" i="1"/>
  <c r="R92" i="1" s="1" a="1"/>
  <c r="V80" i="1"/>
  <c r="R80" i="1" s="1" a="1"/>
  <c r="V68" i="1"/>
  <c r="R68" i="1" s="1" a="1"/>
  <c r="V143" i="1"/>
  <c r="R143" i="1" s="1" a="1"/>
  <c r="V151" i="1"/>
  <c r="R151" i="1" s="1" a="1"/>
  <c r="V139" i="1"/>
  <c r="R139" i="1" s="1" a="1"/>
  <c r="V127" i="1"/>
  <c r="R127" i="1" s="1" a="1"/>
  <c r="V115" i="1"/>
  <c r="R115" i="1" s="1" a="1"/>
  <c r="V103" i="1"/>
  <c r="R103" i="1" s="1" a="1"/>
  <c r="V91" i="1"/>
  <c r="R91" i="1" s="1" a="1"/>
  <c r="V79" i="1"/>
  <c r="R79" i="1" s="1" a="1"/>
  <c r="V67" i="1"/>
  <c r="R67" i="1" s="1" a="1"/>
  <c r="V155" i="1"/>
  <c r="R155" i="1" s="1" a="1"/>
  <c r="V150" i="1"/>
  <c r="R150" i="1" s="1" a="1"/>
  <c r="V138" i="1"/>
  <c r="R138" i="1" s="1" a="1"/>
  <c r="V126" i="1"/>
  <c r="R126" i="1" s="1" a="1"/>
  <c r="V114" i="1"/>
  <c r="R114" i="1" s="1" a="1"/>
  <c r="V102" i="1"/>
  <c r="R102" i="1" s="1" a="1"/>
  <c r="V90" i="1"/>
  <c r="R90" i="1" s="1" a="1"/>
  <c r="V78" i="1"/>
  <c r="R78" i="1" s="1" a="1"/>
  <c r="V66" i="1"/>
  <c r="R66" i="1" s="1" a="1"/>
  <c r="V119" i="1"/>
  <c r="R119" i="1" s="1" a="1"/>
  <c r="V149" i="1"/>
  <c r="R149" i="1" s="1" a="1"/>
  <c r="V137" i="1"/>
  <c r="R137" i="1" s="1" a="1"/>
  <c r="V125" i="1"/>
  <c r="R125" i="1" s="1" a="1"/>
  <c r="V113" i="1"/>
  <c r="R113" i="1" s="1" a="1"/>
  <c r="V101" i="1"/>
  <c r="R101" i="1" s="1" a="1"/>
  <c r="V89" i="1"/>
  <c r="R89" i="1" s="1" a="1"/>
  <c r="V77" i="1"/>
  <c r="R77" i="1" s="1" a="1"/>
  <c r="V65" i="1"/>
  <c r="R65" i="1" s="1" a="1"/>
  <c r="V131" i="1"/>
  <c r="R131" i="1" s="1" a="1"/>
  <c r="V148" i="1"/>
  <c r="R148" i="1" s="1" a="1"/>
  <c r="V136" i="1"/>
  <c r="R136" i="1" s="1" a="1"/>
  <c r="V124" i="1"/>
  <c r="R124" i="1" s="1" a="1"/>
  <c r="V112" i="1"/>
  <c r="R112" i="1" s="1" a="1"/>
  <c r="V100" i="1"/>
  <c r="R100" i="1" s="1" a="1"/>
  <c r="V88" i="1"/>
  <c r="R88" i="1" s="1" a="1"/>
  <c r="V76" i="1"/>
  <c r="R76" i="1" s="1" a="1"/>
  <c r="V64" i="1"/>
  <c r="R64" i="1" s="1" a="1"/>
  <c r="V95" i="1"/>
  <c r="R95" i="1" s="1" a="1"/>
  <c r="V147" i="1"/>
  <c r="R147" i="1" s="1" a="1"/>
  <c r="V135" i="1"/>
  <c r="R135" i="1" s="1" a="1"/>
  <c r="V123" i="1"/>
  <c r="R123" i="1" s="1" a="1"/>
  <c r="V111" i="1"/>
  <c r="R111" i="1" s="1" a="1"/>
  <c r="V99" i="1"/>
  <c r="R99" i="1" s="1" a="1"/>
  <c r="V87" i="1"/>
  <c r="R87" i="1" s="1" a="1"/>
  <c r="V75" i="1"/>
  <c r="R75" i="1" s="1" a="1"/>
  <c r="V63" i="1"/>
  <c r="R63" i="1" s="1" a="1"/>
  <c r="V107" i="1"/>
  <c r="R107" i="1" s="1" a="1"/>
  <c r="V146" i="1"/>
  <c r="R146" i="1" s="1" a="1"/>
  <c r="V134" i="1"/>
  <c r="R134" i="1" s="1" a="1"/>
  <c r="V122" i="1"/>
  <c r="R122" i="1" s="1" a="1"/>
  <c r="V110" i="1"/>
  <c r="R110" i="1" s="1" a="1"/>
  <c r="V98" i="1"/>
  <c r="R98" i="1" s="1" a="1"/>
  <c r="V86" i="1"/>
  <c r="R86" i="1" s="1" a="1"/>
  <c r="V74" i="1"/>
  <c r="R74" i="1" s="1" a="1"/>
  <c r="V62" i="1"/>
  <c r="R62" i="1" s="1" a="1"/>
  <c r="V83" i="1"/>
  <c r="R83" i="1" s="1" a="1"/>
  <c r="V145" i="1"/>
  <c r="R145" i="1" s="1" a="1"/>
  <c r="V133" i="1"/>
  <c r="R133" i="1" s="1" a="1"/>
  <c r="V121" i="1"/>
  <c r="R121" i="1" s="1" a="1"/>
  <c r="V109" i="1"/>
  <c r="R109" i="1" s="1" a="1"/>
  <c r="V97" i="1"/>
  <c r="R97" i="1" s="1" a="1"/>
  <c r="V85" i="1"/>
  <c r="R85" i="1" s="1" a="1"/>
  <c r="V73" i="1"/>
  <c r="R73" i="1" s="1" a="1"/>
  <c r="V61" i="1"/>
  <c r="R61" i="1" s="1" a="1"/>
  <c r="AD57" i="1" l="1"/>
  <c r="AD56" i="1"/>
  <c r="R61" i="1"/>
  <c r="T61" i="1" s="1"/>
  <c r="U61" i="1" s="1"/>
  <c r="R73" i="1"/>
  <c r="T73" i="1" s="1"/>
  <c r="U73" i="1" s="1"/>
  <c r="R85" i="1"/>
  <c r="T85" i="1" s="1"/>
  <c r="U85" i="1" s="1"/>
  <c r="R97" i="1"/>
  <c r="T97" i="1" s="1"/>
  <c r="U97" i="1" s="1"/>
  <c r="R109" i="1"/>
  <c r="T109" i="1" s="1"/>
  <c r="U109" i="1" s="1"/>
  <c r="R121" i="1"/>
  <c r="T121" i="1" s="1"/>
  <c r="U121" i="1" s="1"/>
  <c r="R133" i="1"/>
  <c r="T133" i="1" s="1"/>
  <c r="U133" i="1" s="1"/>
  <c r="R145" i="1"/>
  <c r="T145" i="1" s="1"/>
  <c r="U145" i="1" s="1"/>
  <c r="R83" i="1"/>
  <c r="T83" i="1" s="1"/>
  <c r="U83" i="1" s="1"/>
  <c r="R62" i="1"/>
  <c r="T62" i="1" s="1"/>
  <c r="U62" i="1" s="1"/>
  <c r="R74" i="1"/>
  <c r="T74" i="1" s="1"/>
  <c r="U74" i="1" s="1"/>
  <c r="R86" i="1"/>
  <c r="T86" i="1" s="1"/>
  <c r="U86" i="1" s="1"/>
  <c r="R98" i="1"/>
  <c r="T98" i="1" s="1"/>
  <c r="U98" i="1" s="1"/>
  <c r="R110" i="1"/>
  <c r="T110" i="1" s="1"/>
  <c r="U110" i="1" s="1"/>
  <c r="R122" i="1"/>
  <c r="R134" i="1"/>
  <c r="T134" i="1" s="1"/>
  <c r="U134" i="1" s="1"/>
  <c r="R146" i="1"/>
  <c r="R107" i="1"/>
  <c r="T107" i="1" s="1"/>
  <c r="U107" i="1" s="1"/>
  <c r="R63" i="1"/>
  <c r="T63" i="1" s="1"/>
  <c r="U63" i="1" s="1"/>
  <c r="R75" i="1"/>
  <c r="T75" i="1" s="1"/>
  <c r="U75" i="1" s="1"/>
  <c r="R87" i="1"/>
  <c r="T87" i="1" s="1"/>
  <c r="U87" i="1" s="1"/>
  <c r="R99" i="1"/>
  <c r="T99" i="1" s="1"/>
  <c r="U99" i="1" s="1"/>
  <c r="R111" i="1"/>
  <c r="T111" i="1" s="1"/>
  <c r="U111" i="1" s="1"/>
  <c r="R123" i="1"/>
  <c r="T123" i="1" s="1"/>
  <c r="U123" i="1" s="1"/>
  <c r="R135" i="1"/>
  <c r="T135" i="1" s="1"/>
  <c r="U135" i="1" s="1"/>
  <c r="R147" i="1"/>
  <c r="T147" i="1" s="1"/>
  <c r="U147" i="1" s="1"/>
  <c r="R95" i="1"/>
  <c r="T95" i="1" s="1"/>
  <c r="U95" i="1" s="1"/>
  <c r="R64" i="1"/>
  <c r="T64" i="1" s="1"/>
  <c r="U64" i="1" s="1"/>
  <c r="R76" i="1"/>
  <c r="T76" i="1" s="1"/>
  <c r="U76" i="1" s="1"/>
  <c r="R88" i="1"/>
  <c r="T88" i="1" s="1"/>
  <c r="U88" i="1" s="1"/>
  <c r="R100" i="1"/>
  <c r="T100" i="1" s="1"/>
  <c r="U100" i="1" s="1"/>
  <c r="R112" i="1"/>
  <c r="T112" i="1" s="1"/>
  <c r="U112" i="1" s="1"/>
  <c r="R124" i="1"/>
  <c r="T124" i="1" s="1"/>
  <c r="U124" i="1" s="1"/>
  <c r="R136" i="1"/>
  <c r="T136" i="1" s="1"/>
  <c r="U136" i="1" s="1"/>
  <c r="R148" i="1"/>
  <c r="T148" i="1" s="1"/>
  <c r="U148" i="1" s="1"/>
  <c r="R131" i="1"/>
  <c r="T131" i="1" s="1"/>
  <c r="U131" i="1" s="1"/>
  <c r="R65" i="1"/>
  <c r="T65" i="1" s="1"/>
  <c r="U65" i="1" s="1"/>
  <c r="R77" i="1"/>
  <c r="T77" i="1" s="1"/>
  <c r="U77" i="1" s="1"/>
  <c r="R89" i="1"/>
  <c r="T89" i="1" s="1"/>
  <c r="U89" i="1" s="1"/>
  <c r="R101" i="1"/>
  <c r="T101" i="1" s="1"/>
  <c r="U101" i="1" s="1"/>
  <c r="R113" i="1"/>
  <c r="T113" i="1" s="1"/>
  <c r="U113" i="1" s="1"/>
  <c r="R125" i="1"/>
  <c r="T125" i="1" s="1"/>
  <c r="U125" i="1" s="1"/>
  <c r="R137" i="1"/>
  <c r="T137" i="1" s="1"/>
  <c r="U137" i="1" s="1"/>
  <c r="R149" i="1"/>
  <c r="T149" i="1" s="1"/>
  <c r="U149" i="1" s="1"/>
  <c r="R119" i="1"/>
  <c r="T119" i="1" s="1"/>
  <c r="U119" i="1" s="1"/>
  <c r="R66" i="1"/>
  <c r="T66" i="1" s="1"/>
  <c r="U66" i="1" s="1"/>
  <c r="R78" i="1"/>
  <c r="T78" i="1" s="1"/>
  <c r="U78" i="1" s="1"/>
  <c r="R90" i="1"/>
  <c r="T90" i="1" s="1"/>
  <c r="U90" i="1" s="1"/>
  <c r="R102" i="1"/>
  <c r="T102" i="1" s="1"/>
  <c r="U102" i="1" s="1"/>
  <c r="R114" i="1"/>
  <c r="T114" i="1" s="1"/>
  <c r="U114" i="1" s="1"/>
  <c r="R126" i="1"/>
  <c r="T126" i="1" s="1"/>
  <c r="U126" i="1" s="1"/>
  <c r="R138" i="1"/>
  <c r="T138" i="1" s="1"/>
  <c r="U138" i="1" s="1"/>
  <c r="R150" i="1"/>
  <c r="T150" i="1" s="1"/>
  <c r="U150" i="1" s="1"/>
  <c r="R155" i="1"/>
  <c r="R67" i="1"/>
  <c r="T67" i="1" s="1"/>
  <c r="U67" i="1" s="1"/>
  <c r="R79" i="1"/>
  <c r="T79" i="1" s="1"/>
  <c r="U79" i="1" s="1"/>
  <c r="R91" i="1"/>
  <c r="T91" i="1" s="1"/>
  <c r="U91" i="1" s="1"/>
  <c r="R103" i="1"/>
  <c r="T103" i="1" s="1"/>
  <c r="U103" i="1" s="1"/>
  <c r="R115" i="1"/>
  <c r="T115" i="1" s="1"/>
  <c r="U115" i="1" s="1"/>
  <c r="R127" i="1"/>
  <c r="R139" i="1"/>
  <c r="T139" i="1" s="1"/>
  <c r="U139" i="1" s="1"/>
  <c r="R151" i="1"/>
  <c r="R143" i="1"/>
  <c r="T143" i="1" s="1"/>
  <c r="U143" i="1" s="1"/>
  <c r="R68" i="1"/>
  <c r="T68" i="1" s="1"/>
  <c r="U68" i="1" s="1"/>
  <c r="R80" i="1"/>
  <c r="T80" i="1" s="1"/>
  <c r="U80" i="1" s="1"/>
  <c r="R92" i="1"/>
  <c r="T92" i="1" s="1"/>
  <c r="U92" i="1" s="1"/>
  <c r="R104" i="1"/>
  <c r="T104" i="1" s="1"/>
  <c r="U104" i="1" s="1"/>
  <c r="R116" i="1"/>
  <c r="T116" i="1" s="1"/>
  <c r="U116" i="1" s="1"/>
  <c r="R128" i="1"/>
  <c r="T128" i="1" s="1"/>
  <c r="U128" i="1" s="1"/>
  <c r="R140" i="1"/>
  <c r="T140" i="1" s="1"/>
  <c r="U140" i="1" s="1"/>
  <c r="R152" i="1"/>
  <c r="R69" i="1"/>
  <c r="T69" i="1" s="1"/>
  <c r="U69" i="1" s="1"/>
  <c r="R81" i="1"/>
  <c r="T81" i="1" s="1"/>
  <c r="U81" i="1" s="1"/>
  <c r="R93" i="1"/>
  <c r="T93" i="1" s="1"/>
  <c r="U93" i="1" s="1"/>
  <c r="R105" i="1"/>
  <c r="T105" i="1" s="1"/>
  <c r="U105" i="1" s="1"/>
  <c r="R117" i="1"/>
  <c r="T117" i="1" s="1"/>
  <c r="U117" i="1" s="1"/>
  <c r="R129" i="1"/>
  <c r="T129" i="1" s="1"/>
  <c r="U129" i="1" s="1"/>
  <c r="R141" i="1"/>
  <c r="R153" i="1"/>
  <c r="T153" i="1" s="1"/>
  <c r="U153" i="1" s="1"/>
  <c r="R70" i="1"/>
  <c r="T70" i="1" s="1"/>
  <c r="U70" i="1" s="1"/>
  <c r="R82" i="1"/>
  <c r="T82" i="1" s="1"/>
  <c r="U82" i="1" s="1"/>
  <c r="R94" i="1"/>
  <c r="T94" i="1" s="1"/>
  <c r="U94" i="1" s="1"/>
  <c r="R106" i="1"/>
  <c r="R118" i="1"/>
  <c r="T118" i="1" s="1"/>
  <c r="U118" i="1" s="1"/>
  <c r="R130" i="1"/>
  <c r="T130" i="1" s="1"/>
  <c r="U130" i="1" s="1"/>
  <c r="R142" i="1"/>
  <c r="T142" i="1" s="1"/>
  <c r="U142" i="1" s="1"/>
  <c r="R154" i="1"/>
  <c r="T154" i="1" s="1"/>
  <c r="U154" i="1" s="1"/>
  <c r="R71" i="1"/>
  <c r="T71" i="1" s="1"/>
  <c r="U71" i="1" s="1"/>
  <c r="R72" i="1"/>
  <c r="T72" i="1" s="1"/>
  <c r="U72" i="1" s="1"/>
  <c r="R84" i="1"/>
  <c r="T84" i="1" s="1"/>
  <c r="U84" i="1" s="1"/>
  <c r="R96" i="1"/>
  <c r="T96" i="1" s="1"/>
  <c r="U96" i="1" s="1"/>
  <c r="R108" i="1"/>
  <c r="T108" i="1" s="1"/>
  <c r="U108" i="1" s="1"/>
  <c r="R120" i="1"/>
  <c r="T120" i="1" s="1"/>
  <c r="U120" i="1" s="1"/>
  <c r="R132" i="1"/>
  <c r="T132" i="1" s="1"/>
  <c r="U132" i="1" s="1"/>
  <c r="R144" i="1"/>
  <c r="T144" i="1" s="1"/>
  <c r="U144" i="1" s="1"/>
  <c r="R60" i="1"/>
  <c r="T60" i="1" s="1"/>
  <c r="U60" i="1" s="1"/>
  <c r="W61" i="1"/>
  <c r="W73" i="1"/>
  <c r="W85" i="1"/>
  <c r="W97" i="1"/>
  <c r="W109" i="1"/>
  <c r="W121" i="1"/>
  <c r="W133" i="1"/>
  <c r="W145" i="1"/>
  <c r="W83" i="1"/>
  <c r="W62" i="1"/>
  <c r="W74" i="1"/>
  <c r="W86" i="1"/>
  <c r="W98" i="1"/>
  <c r="W110" i="1"/>
  <c r="W122" i="1"/>
  <c r="W134" i="1"/>
  <c r="W146" i="1"/>
  <c r="W107" i="1"/>
  <c r="W63" i="1"/>
  <c r="W75" i="1"/>
  <c r="W87" i="1"/>
  <c r="W99" i="1"/>
  <c r="W111" i="1"/>
  <c r="W123" i="1"/>
  <c r="W135" i="1"/>
  <c r="W147" i="1"/>
  <c r="W95" i="1"/>
  <c r="W64" i="1"/>
  <c r="W76" i="1"/>
  <c r="W88" i="1"/>
  <c r="W100" i="1"/>
  <c r="W112" i="1"/>
  <c r="W124" i="1"/>
  <c r="W136" i="1"/>
  <c r="W148" i="1"/>
  <c r="W131" i="1"/>
  <c r="W65" i="1"/>
  <c r="W77" i="1"/>
  <c r="W89" i="1"/>
  <c r="W101" i="1"/>
  <c r="W113" i="1"/>
  <c r="W125" i="1"/>
  <c r="W137" i="1"/>
  <c r="W149" i="1"/>
  <c r="W119" i="1"/>
  <c r="W66" i="1"/>
  <c r="W78" i="1"/>
  <c r="W90" i="1"/>
  <c r="W102" i="1"/>
  <c r="W114" i="1"/>
  <c r="W126" i="1"/>
  <c r="W138" i="1"/>
  <c r="W150" i="1"/>
  <c r="W155" i="1"/>
  <c r="W67" i="1"/>
  <c r="W79" i="1"/>
  <c r="W91" i="1"/>
  <c r="W103" i="1"/>
  <c r="W115" i="1"/>
  <c r="W127" i="1"/>
  <c r="W139" i="1"/>
  <c r="W151" i="1"/>
  <c r="W143" i="1"/>
  <c r="W68" i="1"/>
  <c r="W80" i="1"/>
  <c r="W92" i="1"/>
  <c r="W104" i="1"/>
  <c r="W116" i="1"/>
  <c r="W128" i="1"/>
  <c r="W140" i="1"/>
  <c r="W152" i="1"/>
  <c r="W69" i="1"/>
  <c r="W81" i="1"/>
  <c r="W93" i="1"/>
  <c r="W105" i="1"/>
  <c r="W117" i="1"/>
  <c r="W129" i="1"/>
  <c r="W141" i="1"/>
  <c r="W153" i="1"/>
  <c r="W70" i="1"/>
  <c r="W82" i="1"/>
  <c r="W94" i="1"/>
  <c r="W106" i="1"/>
  <c r="W118" i="1"/>
  <c r="W130" i="1"/>
  <c r="W142" i="1"/>
  <c r="W154" i="1"/>
  <c r="W71" i="1"/>
  <c r="W72" i="1"/>
  <c r="W84" i="1"/>
  <c r="W96" i="1"/>
  <c r="W108" i="1"/>
  <c r="W120" i="1"/>
  <c r="W132" i="1"/>
  <c r="W144" i="1"/>
  <c r="W60" i="1"/>
  <c r="AG58" i="1" l="1"/>
  <c r="AE58" i="1"/>
  <c r="X70" i="1" l="1"/>
  <c r="X82" i="1"/>
  <c r="X94" i="1"/>
  <c r="X106" i="1"/>
  <c r="X118" i="1"/>
  <c r="X130" i="1"/>
  <c r="X142" i="1"/>
  <c r="X154" i="1"/>
  <c r="X149" i="1"/>
  <c r="X104" i="1"/>
  <c r="X141" i="1"/>
  <c r="X71" i="1"/>
  <c r="X83" i="1"/>
  <c r="X95" i="1"/>
  <c r="X107" i="1"/>
  <c r="X119" i="1"/>
  <c r="X131" i="1"/>
  <c r="X143" i="1"/>
  <c r="X155" i="1"/>
  <c r="X127" i="1"/>
  <c r="X128" i="1"/>
  <c r="X153" i="1"/>
  <c r="X72" i="1"/>
  <c r="X84" i="1"/>
  <c r="X96" i="1"/>
  <c r="X108" i="1"/>
  <c r="X120" i="1"/>
  <c r="X132" i="1"/>
  <c r="X144" i="1"/>
  <c r="X115" i="1"/>
  <c r="X152" i="1"/>
  <c r="X117" i="1"/>
  <c r="X73" i="1"/>
  <c r="X85" i="1"/>
  <c r="X97" i="1"/>
  <c r="X109" i="1"/>
  <c r="X121" i="1"/>
  <c r="X133" i="1"/>
  <c r="X145" i="1"/>
  <c r="X92" i="1"/>
  <c r="X74" i="1"/>
  <c r="X86" i="1"/>
  <c r="X98" i="1"/>
  <c r="X110" i="1"/>
  <c r="X122" i="1"/>
  <c r="X134" i="1"/>
  <c r="X146" i="1"/>
  <c r="X103" i="1"/>
  <c r="X140" i="1"/>
  <c r="X105" i="1"/>
  <c r="X75" i="1"/>
  <c r="Y75" i="1" s="1"/>
  <c r="X87" i="1"/>
  <c r="X99" i="1"/>
  <c r="Y99" i="1" s="1"/>
  <c r="X111" i="1"/>
  <c r="X123" i="1"/>
  <c r="X135" i="1"/>
  <c r="X147" i="1"/>
  <c r="X91" i="1"/>
  <c r="X93" i="1"/>
  <c r="X76" i="1"/>
  <c r="X88" i="1"/>
  <c r="X100" i="1"/>
  <c r="X112" i="1"/>
  <c r="X124" i="1"/>
  <c r="X136" i="1"/>
  <c r="X148" i="1"/>
  <c r="X151" i="1"/>
  <c r="X77" i="1"/>
  <c r="X89" i="1"/>
  <c r="X101" i="1"/>
  <c r="X113" i="1"/>
  <c r="X125" i="1"/>
  <c r="X137" i="1"/>
  <c r="X80" i="1"/>
  <c r="X78" i="1"/>
  <c r="X90" i="1"/>
  <c r="X102" i="1"/>
  <c r="X114" i="1"/>
  <c r="X126" i="1"/>
  <c r="X138" i="1"/>
  <c r="X150" i="1"/>
  <c r="X139" i="1"/>
  <c r="X116" i="1"/>
  <c r="AB116" i="1" s="1"/>
  <c r="X129" i="1"/>
  <c r="X79" i="1"/>
  <c r="AB79" i="1" s="1"/>
  <c r="X81" i="1"/>
  <c r="X62" i="1"/>
  <c r="X63" i="1"/>
  <c r="X64" i="1"/>
  <c r="X65" i="1"/>
  <c r="X69" i="1"/>
  <c r="X66" i="1"/>
  <c r="X67" i="1"/>
  <c r="AB68" i="1"/>
  <c r="AB75" i="1"/>
  <c r="AB137" i="1"/>
  <c r="AE101" i="1"/>
  <c r="AF69" i="1"/>
  <c r="AF137" i="1"/>
  <c r="AE74" i="1"/>
  <c r="AE138" i="1"/>
  <c r="AF118" i="1"/>
  <c r="AE116" i="1"/>
  <c r="AE127" i="1"/>
  <c r="AF152" i="1"/>
  <c r="AF135" i="1"/>
  <c r="AE112" i="1"/>
  <c r="AE93" i="1"/>
  <c r="AE109" i="1"/>
  <c r="AF73" i="1"/>
  <c r="AF141" i="1"/>
  <c r="AE78" i="1"/>
  <c r="AE142" i="1"/>
  <c r="AF122" i="1"/>
  <c r="AF144" i="1"/>
  <c r="AE131" i="1"/>
  <c r="AF67" i="1"/>
  <c r="AF139" i="1"/>
  <c r="AE128" i="1"/>
  <c r="AF129" i="1"/>
  <c r="AE113" i="1"/>
  <c r="AF85" i="1"/>
  <c r="AF145" i="1"/>
  <c r="AE90" i="1"/>
  <c r="AE146" i="1"/>
  <c r="AF126" i="1"/>
  <c r="AE63" i="1"/>
  <c r="AE139" i="1"/>
  <c r="AF71" i="1"/>
  <c r="AF143" i="1"/>
  <c r="AF148" i="1"/>
  <c r="AE125" i="1"/>
  <c r="AF89" i="1"/>
  <c r="AF149" i="1"/>
  <c r="AE94" i="1"/>
  <c r="AE150" i="1"/>
  <c r="AF130" i="1"/>
  <c r="AE75" i="1"/>
  <c r="AE147" i="1"/>
  <c r="AF75" i="1"/>
  <c r="AF151" i="1"/>
  <c r="AE130" i="1"/>
  <c r="AE137" i="1"/>
  <c r="AF97" i="1"/>
  <c r="AF153" i="1"/>
  <c r="AE98" i="1"/>
  <c r="AE154" i="1"/>
  <c r="AF134" i="1"/>
  <c r="AE83" i="1"/>
  <c r="AE151" i="1"/>
  <c r="AF79" i="1"/>
  <c r="AF155" i="1"/>
  <c r="AE60" i="1"/>
  <c r="AF64" i="1"/>
  <c r="AE96" i="1"/>
  <c r="AE61" i="1"/>
  <c r="AE141" i="1"/>
  <c r="AF105" i="1"/>
  <c r="AE148" i="1"/>
  <c r="AE102" i="1"/>
  <c r="AE72" i="1"/>
  <c r="AF138" i="1"/>
  <c r="AE87" i="1"/>
  <c r="AE155" i="1"/>
  <c r="AF87" i="1"/>
  <c r="AE124" i="1"/>
  <c r="AF106" i="1"/>
  <c r="AE77" i="1"/>
  <c r="AE145" i="1"/>
  <c r="AF109" i="1"/>
  <c r="AE136" i="1"/>
  <c r="AE106" i="1"/>
  <c r="AE144" i="1"/>
  <c r="AF146" i="1"/>
  <c r="AE103" i="1"/>
  <c r="AE84" i="1"/>
  <c r="AF91" i="1"/>
  <c r="AF132" i="1"/>
  <c r="AF111" i="1"/>
  <c r="AE81" i="1"/>
  <c r="AE153" i="1"/>
  <c r="AF117" i="1"/>
  <c r="AF76" i="1"/>
  <c r="AE114" i="1"/>
  <c r="AF92" i="1"/>
  <c r="AE132" i="1"/>
  <c r="AE107" i="1"/>
  <c r="AE104" i="1"/>
  <c r="AF95" i="1"/>
  <c r="AE100" i="1"/>
  <c r="AE119" i="1"/>
  <c r="AE85" i="1"/>
  <c r="AE68" i="1"/>
  <c r="AF121" i="1"/>
  <c r="AF136" i="1"/>
  <c r="AE118" i="1"/>
  <c r="AF82" i="1"/>
  <c r="AF80" i="1"/>
  <c r="AE111" i="1"/>
  <c r="AE120" i="1"/>
  <c r="AF99" i="1"/>
  <c r="AF96" i="1"/>
  <c r="AF140" i="1"/>
  <c r="AE89" i="1"/>
  <c r="AF84" i="1"/>
  <c r="AF125" i="1"/>
  <c r="AE62" i="1"/>
  <c r="AE122" i="1"/>
  <c r="AF86" i="1"/>
  <c r="AF104" i="1"/>
  <c r="AE115" i="1"/>
  <c r="AE152" i="1"/>
  <c r="AF103" i="1"/>
  <c r="AF128" i="1"/>
  <c r="AE66" i="1"/>
  <c r="AE97" i="1"/>
  <c r="AF65" i="1"/>
  <c r="AF133" i="1"/>
  <c r="AE70" i="1"/>
  <c r="AE134" i="1"/>
  <c r="AF110" i="1"/>
  <c r="AE88" i="1"/>
  <c r="AE123" i="1"/>
  <c r="AF100" i="1"/>
  <c r="AF127" i="1"/>
  <c r="AE108" i="1"/>
  <c r="AG113" i="1"/>
  <c r="AG86" i="1"/>
  <c r="AG63" i="1"/>
  <c r="AG131" i="1"/>
  <c r="AG116" i="1"/>
  <c r="AG117" i="1"/>
  <c r="AG90" i="1"/>
  <c r="AG67" i="1"/>
  <c r="AG135" i="1"/>
  <c r="AG120" i="1"/>
  <c r="AG60" i="1"/>
  <c r="AG121" i="1"/>
  <c r="AG94" i="1"/>
  <c r="AG71" i="1"/>
  <c r="AG143" i="1"/>
  <c r="AG124" i="1"/>
  <c r="AG61" i="1"/>
  <c r="AG129" i="1"/>
  <c r="AG98" i="1"/>
  <c r="AG79" i="1"/>
  <c r="AG64" i="1"/>
  <c r="AG140" i="1"/>
  <c r="AG65" i="1"/>
  <c r="AG133" i="1"/>
  <c r="AG102" i="1"/>
  <c r="AG83" i="1"/>
  <c r="AG68" i="1"/>
  <c r="AG108" i="1"/>
  <c r="AG69" i="1"/>
  <c r="AG149" i="1"/>
  <c r="AG110" i="1"/>
  <c r="AG91" i="1"/>
  <c r="AG72" i="1"/>
  <c r="AG73" i="1"/>
  <c r="AG62" i="1"/>
  <c r="AG114" i="1"/>
  <c r="AG95" i="1"/>
  <c r="AG76" i="1"/>
  <c r="AG101" i="1"/>
  <c r="AG77" i="1"/>
  <c r="AG66" i="1"/>
  <c r="AG126" i="1"/>
  <c r="AG99" i="1"/>
  <c r="AG80" i="1"/>
  <c r="AG154" i="1"/>
  <c r="AG81" i="1"/>
  <c r="AG70" i="1"/>
  <c r="AG142" i="1"/>
  <c r="AG107" i="1"/>
  <c r="AG88" i="1"/>
  <c r="AG78" i="1"/>
  <c r="AG93" i="1"/>
  <c r="AG74" i="1"/>
  <c r="AG150" i="1"/>
  <c r="AG115" i="1"/>
  <c r="AG92" i="1"/>
  <c r="AG119" i="1"/>
  <c r="AG105" i="1"/>
  <c r="AG82" i="1"/>
  <c r="AG147" i="1"/>
  <c r="AG123" i="1"/>
  <c r="AG112" i="1"/>
  <c r="AB99" i="1" l="1"/>
  <c r="Y68" i="1"/>
  <c r="Y137" i="1"/>
  <c r="Y116" i="1"/>
  <c r="Y84" i="1"/>
  <c r="AB84" i="1"/>
  <c r="Y118" i="1"/>
  <c r="AB118" i="1"/>
  <c r="Y93" i="1"/>
  <c r="AB93" i="1"/>
  <c r="Y146" i="1"/>
  <c r="AB146" i="1"/>
  <c r="Y126" i="1"/>
  <c r="AB126" i="1"/>
  <c r="Y89" i="1"/>
  <c r="AB89" i="1"/>
  <c r="Y64" i="1"/>
  <c r="AB64" i="1"/>
  <c r="Y72" i="1"/>
  <c r="AB72" i="1"/>
  <c r="Y74" i="1"/>
  <c r="AB74" i="1"/>
  <c r="Y94" i="1"/>
  <c r="AB94" i="1"/>
  <c r="Y69" i="1"/>
  <c r="AB69" i="1"/>
  <c r="Y151" i="1"/>
  <c r="AB151" i="1"/>
  <c r="Y102" i="1"/>
  <c r="AB102" i="1"/>
  <c r="Y65" i="1"/>
  <c r="AB65" i="1"/>
  <c r="Y147" i="1"/>
  <c r="AB147" i="1"/>
  <c r="Y97" i="1"/>
  <c r="AB97" i="1"/>
  <c r="Y85" i="1"/>
  <c r="AB85" i="1"/>
  <c r="Y119" i="1"/>
  <c r="AB119" i="1"/>
  <c r="Y82" i="1"/>
  <c r="AB82" i="1"/>
  <c r="Y86" i="1"/>
  <c r="AB86" i="1"/>
  <c r="Y139" i="1"/>
  <c r="AB139" i="1"/>
  <c r="Y90" i="1"/>
  <c r="AB90" i="1"/>
  <c r="Y110" i="1"/>
  <c r="AB110" i="1"/>
  <c r="Y135" i="1"/>
  <c r="AB135" i="1"/>
  <c r="Y106" i="1"/>
  <c r="AB106" i="1"/>
  <c r="Y134" i="1"/>
  <c r="AB134" i="1"/>
  <c r="Y107" i="1"/>
  <c r="AB107" i="1"/>
  <c r="Y70" i="1"/>
  <c r="AB70" i="1"/>
  <c r="Y131" i="1"/>
  <c r="AB131" i="1"/>
  <c r="Y127" i="1"/>
  <c r="AB127" i="1"/>
  <c r="Y78" i="1"/>
  <c r="AB78" i="1"/>
  <c r="Y143" i="1"/>
  <c r="AB143" i="1"/>
  <c r="Y123" i="1"/>
  <c r="AB123" i="1"/>
  <c r="Y145" i="1"/>
  <c r="AB145" i="1"/>
  <c r="Y71" i="1"/>
  <c r="AB71" i="1"/>
  <c r="Y109" i="1"/>
  <c r="AB109" i="1"/>
  <c r="Y152" i="1"/>
  <c r="AB152" i="1"/>
  <c r="Y115" i="1"/>
  <c r="AB115" i="1"/>
  <c r="Y66" i="1"/>
  <c r="AB66" i="1"/>
  <c r="Y148" i="1"/>
  <c r="AB148" i="1"/>
  <c r="Y111" i="1"/>
  <c r="AB111" i="1"/>
  <c r="Y77" i="1"/>
  <c r="AB77" i="1"/>
  <c r="Y73" i="1"/>
  <c r="AB73" i="1"/>
  <c r="Y98" i="1"/>
  <c r="AB98" i="1"/>
  <c r="Y95" i="1"/>
  <c r="AB95" i="1"/>
  <c r="Y140" i="1"/>
  <c r="AB140" i="1"/>
  <c r="Y103" i="1"/>
  <c r="AB103" i="1"/>
  <c r="Y121" i="1"/>
  <c r="AB121" i="1"/>
  <c r="Y136" i="1"/>
  <c r="AB136" i="1"/>
  <c r="Y144" i="1"/>
  <c r="AB144" i="1"/>
  <c r="Y155" i="1"/>
  <c r="AB155" i="1"/>
  <c r="Y153" i="1"/>
  <c r="AB153" i="1"/>
  <c r="Y128" i="1"/>
  <c r="AB128" i="1"/>
  <c r="Y91" i="1"/>
  <c r="AB91" i="1"/>
  <c r="Y149" i="1"/>
  <c r="AB149" i="1"/>
  <c r="Y124" i="1"/>
  <c r="AB124" i="1"/>
  <c r="Y87" i="1"/>
  <c r="AB87" i="1"/>
  <c r="Y122" i="1"/>
  <c r="AB122" i="1"/>
  <c r="Y132" i="1"/>
  <c r="AB132" i="1"/>
  <c r="Y83" i="1"/>
  <c r="AB83" i="1"/>
  <c r="Y141" i="1"/>
  <c r="AB141" i="1"/>
  <c r="Y112" i="1"/>
  <c r="AB112" i="1"/>
  <c r="Y81" i="1"/>
  <c r="AB81" i="1"/>
  <c r="Y120" i="1"/>
  <c r="AB120" i="1"/>
  <c r="Y154" i="1"/>
  <c r="AB154" i="1"/>
  <c r="Y129" i="1"/>
  <c r="AB129" i="1"/>
  <c r="Y104" i="1"/>
  <c r="AB104" i="1"/>
  <c r="Y67" i="1"/>
  <c r="AB67" i="1"/>
  <c r="Y125" i="1"/>
  <c r="AB125" i="1"/>
  <c r="Y100" i="1"/>
  <c r="AB100" i="1"/>
  <c r="Y63" i="1"/>
  <c r="AB63" i="1"/>
  <c r="Y108" i="1"/>
  <c r="AB108" i="1"/>
  <c r="Y142" i="1"/>
  <c r="AB142" i="1"/>
  <c r="Y117" i="1"/>
  <c r="AB117" i="1"/>
  <c r="Y92" i="1"/>
  <c r="AB92" i="1"/>
  <c r="Y133" i="1"/>
  <c r="AB133" i="1"/>
  <c r="Y113" i="1"/>
  <c r="AB113" i="1"/>
  <c r="Y88" i="1"/>
  <c r="AB88" i="1"/>
  <c r="Y62" i="1"/>
  <c r="AB62" i="1"/>
  <c r="Y114" i="1"/>
  <c r="AB114" i="1"/>
  <c r="Y79" i="1"/>
  <c r="Y96" i="1"/>
  <c r="AB96" i="1"/>
  <c r="Y130" i="1"/>
  <c r="AB130" i="1"/>
  <c r="Y105" i="1"/>
  <c r="AB105" i="1"/>
  <c r="Y80" i="1"/>
  <c r="AB80" i="1"/>
  <c r="Y138" i="1"/>
  <c r="AB138" i="1"/>
  <c r="Y101" i="1"/>
  <c r="AB101" i="1"/>
  <c r="Y76" i="1"/>
  <c r="AB76" i="1"/>
  <c r="Y150" i="1"/>
  <c r="AB150" i="1"/>
  <c r="Z57" i="1" l="1" a="1"/>
  <c r="Z57" i="1" s="1"/>
  <c r="Z56" i="1" a="1"/>
  <c r="Z56" i="1" s="1"/>
  <c r="AB56" i="1"/>
  <c r="Z135" i="1" l="1"/>
  <c r="AA135" i="1" s="1"/>
  <c r="AE135" i="1" s="1"/>
  <c r="Z73" i="1"/>
  <c r="AA73" i="1" s="1"/>
  <c r="AE73" i="1" s="1"/>
  <c r="Z152" i="1"/>
  <c r="AA152" i="1" s="1"/>
  <c r="AG152" i="1" s="1"/>
  <c r="Z75" i="1"/>
  <c r="AA75" i="1" s="1"/>
  <c r="AG75" i="1" s="1"/>
  <c r="Z132" i="1"/>
  <c r="AA132" i="1" s="1"/>
  <c r="AG132" i="1" s="1"/>
  <c r="Z143" i="1"/>
  <c r="AA143" i="1" s="1"/>
  <c r="AE143" i="1" s="1"/>
  <c r="Z114" i="1"/>
  <c r="AA114" i="1" s="1"/>
  <c r="AF114" i="1" s="1"/>
  <c r="Z74" i="1"/>
  <c r="AA74" i="1" s="1"/>
  <c r="AF74" i="1" s="1"/>
  <c r="Z89" i="1"/>
  <c r="AA89" i="1" s="1"/>
  <c r="AG89" i="1" s="1"/>
  <c r="Z85" i="1"/>
  <c r="AA85" i="1" s="1"/>
  <c r="AG85" i="1" s="1"/>
  <c r="Z62" i="1"/>
  <c r="AA62" i="1" s="1"/>
  <c r="AF62" i="1" s="1"/>
  <c r="Z122" i="1"/>
  <c r="AA122" i="1" s="1"/>
  <c r="AG122" i="1" s="1"/>
  <c r="Z70" i="1"/>
  <c r="AA70" i="1" s="1"/>
  <c r="AF70" i="1" s="1"/>
  <c r="Z106" i="1"/>
  <c r="AA106" i="1" s="1"/>
  <c r="AG106" i="1" s="1"/>
  <c r="Z97" i="1"/>
  <c r="AA97" i="1" s="1"/>
  <c r="AG97" i="1" s="1"/>
  <c r="Z117" i="1"/>
  <c r="AA117" i="1" s="1"/>
  <c r="AE117" i="1" s="1"/>
  <c r="Z94" i="1"/>
  <c r="AA94" i="1" s="1"/>
  <c r="AF94" i="1" s="1"/>
  <c r="Z115" i="1"/>
  <c r="AA115" i="1" s="1"/>
  <c r="AF115" i="1" s="1"/>
  <c r="Z84" i="1"/>
  <c r="AA84" i="1" s="1"/>
  <c r="AG84" i="1" s="1"/>
  <c r="Z109" i="1"/>
  <c r="AA109" i="1" s="1"/>
  <c r="AG109" i="1" s="1"/>
  <c r="Z126" i="1"/>
  <c r="AA126" i="1" s="1"/>
  <c r="AE126" i="1" s="1"/>
  <c r="Z111" i="1"/>
  <c r="AA111" i="1" s="1"/>
  <c r="AG111" i="1" s="1"/>
  <c r="Z71" i="1"/>
  <c r="AA71" i="1" s="1"/>
  <c r="AE71" i="1" s="1"/>
  <c r="Z60" i="1"/>
  <c r="Z137" i="1"/>
  <c r="AA137" i="1" s="1"/>
  <c r="AG137" i="1" s="1"/>
  <c r="Z134" i="1"/>
  <c r="AA134" i="1" s="1"/>
  <c r="AG134" i="1" s="1"/>
  <c r="Z131" i="1"/>
  <c r="AA131" i="1" s="1"/>
  <c r="AF131" i="1" s="1"/>
  <c r="Z103" i="1"/>
  <c r="AA103" i="1" s="1"/>
  <c r="AG103" i="1" s="1"/>
  <c r="Z138" i="1"/>
  <c r="AA138" i="1" s="1"/>
  <c r="AG138" i="1" s="1"/>
  <c r="Z147" i="1"/>
  <c r="AA147" i="1" s="1"/>
  <c r="AF147" i="1" s="1"/>
  <c r="Z119" i="1"/>
  <c r="AA119" i="1" s="1"/>
  <c r="AF119" i="1" s="1"/>
  <c r="Z107" i="1"/>
  <c r="AA107" i="1" s="1"/>
  <c r="AF107" i="1" s="1"/>
  <c r="Z128" i="1"/>
  <c r="AA128" i="1" s="1"/>
  <c r="AG128" i="1" s="1"/>
  <c r="Z65" i="1"/>
  <c r="AA65" i="1" s="1"/>
  <c r="AE65" i="1" s="1"/>
  <c r="Z87" i="1"/>
  <c r="AA87" i="1" s="1"/>
  <c r="AG87" i="1" s="1"/>
  <c r="Z133" i="1"/>
  <c r="AA133" i="1" s="1"/>
  <c r="AE133" i="1" s="1"/>
  <c r="Z139" i="1"/>
  <c r="AA139" i="1" s="1"/>
  <c r="AG139" i="1" s="1"/>
  <c r="Z113" i="1"/>
  <c r="AA113" i="1" s="1"/>
  <c r="AF113" i="1" s="1"/>
  <c r="Z80" i="1"/>
  <c r="AA80" i="1" s="1"/>
  <c r="AE80" i="1" s="1"/>
  <c r="Z112" i="1"/>
  <c r="AA112" i="1" s="1"/>
  <c r="AF112" i="1" s="1"/>
  <c r="Z153" i="1"/>
  <c r="AA153" i="1" s="1"/>
  <c r="AG153" i="1" s="1"/>
  <c r="Z82" i="1"/>
  <c r="AA82" i="1" s="1"/>
  <c r="AE82" i="1" s="1"/>
  <c r="Z76" i="1"/>
  <c r="AA76" i="1" s="1"/>
  <c r="AE76" i="1" s="1"/>
  <c r="Z63" i="1"/>
  <c r="AA63" i="1" s="1"/>
  <c r="AF63" i="1" s="1"/>
  <c r="Z77" i="1"/>
  <c r="AA77" i="1" s="1"/>
  <c r="AF77" i="1" s="1"/>
  <c r="Z146" i="1"/>
  <c r="AA146" i="1" s="1"/>
  <c r="AG146" i="1" s="1"/>
  <c r="Z110" i="1"/>
  <c r="AA110" i="1" s="1"/>
  <c r="AE110" i="1" s="1"/>
  <c r="Z78" i="1"/>
  <c r="AA78" i="1" s="1"/>
  <c r="AF78" i="1" s="1"/>
  <c r="Z150" i="1"/>
  <c r="AA150" i="1" s="1"/>
  <c r="AF150" i="1" s="1"/>
  <c r="Z61" i="1"/>
  <c r="AA61" i="1" s="1"/>
  <c r="AF61" i="1" s="1"/>
  <c r="Z104" i="1"/>
  <c r="AA104" i="1" s="1"/>
  <c r="AG104" i="1" s="1"/>
  <c r="Z88" i="1"/>
  <c r="AA88" i="1" s="1"/>
  <c r="AF88" i="1" s="1"/>
  <c r="Z154" i="1"/>
  <c r="AA154" i="1" s="1"/>
  <c r="AF154" i="1" s="1"/>
  <c r="Z96" i="1"/>
  <c r="AA96" i="1" s="1"/>
  <c r="AG96" i="1" s="1"/>
  <c r="Z81" i="1"/>
  <c r="AA81" i="1" s="1"/>
  <c r="AF81" i="1" s="1"/>
  <c r="Z149" i="1"/>
  <c r="AA149" i="1" s="1"/>
  <c r="AE149" i="1" s="1"/>
  <c r="Z79" i="1"/>
  <c r="AA79" i="1" s="1"/>
  <c r="AE79" i="1" s="1"/>
  <c r="Z145" i="1"/>
  <c r="AA145" i="1" s="1"/>
  <c r="AG145" i="1" s="1"/>
  <c r="Z141" i="1"/>
  <c r="AA141" i="1" s="1"/>
  <c r="AG141" i="1" s="1"/>
  <c r="Z95" i="1"/>
  <c r="AA95" i="1" s="1"/>
  <c r="AE95" i="1" s="1"/>
  <c r="Z64" i="1"/>
  <c r="AA64" i="1" s="1"/>
  <c r="AE64" i="1" s="1"/>
  <c r="Z116" i="1"/>
  <c r="AA116" i="1" s="1"/>
  <c r="AF116" i="1" s="1"/>
  <c r="Z121" i="1"/>
  <c r="AA121" i="1" s="1"/>
  <c r="AE121" i="1" s="1"/>
  <c r="Z123" i="1"/>
  <c r="AA123" i="1" s="1"/>
  <c r="AF123" i="1" s="1"/>
  <c r="Z69" i="1"/>
  <c r="AA69" i="1" s="1"/>
  <c r="AE69" i="1" s="1"/>
  <c r="Z142" i="1"/>
  <c r="AA142" i="1" s="1"/>
  <c r="AF142" i="1" s="1"/>
  <c r="Z101" i="1"/>
  <c r="AA101" i="1" s="1"/>
  <c r="AF101" i="1" s="1"/>
  <c r="Z68" i="1"/>
  <c r="AA68" i="1" s="1"/>
  <c r="AF68" i="1" s="1"/>
  <c r="Z130" i="1"/>
  <c r="AA130" i="1" s="1"/>
  <c r="AG130" i="1" s="1"/>
  <c r="Z125" i="1"/>
  <c r="AA125" i="1" s="1"/>
  <c r="AG125" i="1" s="1"/>
  <c r="Z118" i="1"/>
  <c r="AA118" i="1" s="1"/>
  <c r="AG118" i="1" s="1"/>
  <c r="Z120" i="1"/>
  <c r="AA120" i="1" s="1"/>
  <c r="AF120" i="1" s="1"/>
  <c r="Z91" i="1"/>
  <c r="AA91" i="1" s="1"/>
  <c r="AE91" i="1" s="1"/>
  <c r="Z144" i="1"/>
  <c r="AA144" i="1" s="1"/>
  <c r="AG144" i="1" s="1"/>
  <c r="Z86" i="1"/>
  <c r="AA86" i="1" s="1"/>
  <c r="AE86" i="1" s="1"/>
  <c r="Z105" i="1"/>
  <c r="AA105" i="1" s="1"/>
  <c r="AE105" i="1" s="1"/>
  <c r="Z102" i="1"/>
  <c r="AA102" i="1" s="1"/>
  <c r="AF102" i="1" s="1"/>
  <c r="Z124" i="1"/>
  <c r="AA124" i="1" s="1"/>
  <c r="AF124" i="1" s="1"/>
  <c r="Z66" i="1"/>
  <c r="AA66" i="1" s="1"/>
  <c r="AF66" i="1" s="1"/>
  <c r="Z99" i="1"/>
  <c r="AA99" i="1" s="1"/>
  <c r="AE99" i="1" s="1"/>
  <c r="Z129" i="1"/>
  <c r="AA129" i="1" s="1"/>
  <c r="AE129" i="1" s="1"/>
  <c r="Z92" i="1"/>
  <c r="AA92" i="1" s="1"/>
  <c r="AE92" i="1" s="1"/>
  <c r="Z155" i="1"/>
  <c r="AA155" i="1" s="1"/>
  <c r="AG155" i="1" s="1"/>
  <c r="Z148" i="1"/>
  <c r="AA148" i="1" s="1"/>
  <c r="AG148" i="1" s="1"/>
  <c r="Z100" i="1"/>
  <c r="AA100" i="1" s="1"/>
  <c r="AG100" i="1" s="1"/>
  <c r="Z127" i="1"/>
  <c r="AA127" i="1" s="1"/>
  <c r="AG127" i="1" s="1"/>
  <c r="Z151" i="1"/>
  <c r="AA151" i="1" s="1"/>
  <c r="AG151" i="1" s="1"/>
  <c r="Z98" i="1"/>
  <c r="AA98" i="1" s="1"/>
  <c r="AF98" i="1" s="1"/>
  <c r="Z140" i="1"/>
  <c r="AA140" i="1" s="1"/>
  <c r="AE140" i="1" s="1"/>
  <c r="Z93" i="1"/>
  <c r="AA93" i="1" s="1"/>
  <c r="AF93" i="1" s="1"/>
  <c r="Z90" i="1"/>
  <c r="AA90" i="1" s="1"/>
  <c r="AF90" i="1" s="1"/>
  <c r="Z67" i="1"/>
  <c r="AA67" i="1" s="1"/>
  <c r="AE67" i="1" s="1"/>
  <c r="Z72" i="1"/>
  <c r="AA72" i="1" s="1"/>
  <c r="AF72" i="1" s="1"/>
  <c r="Z136" i="1"/>
  <c r="AA136" i="1" s="1"/>
  <c r="AG136" i="1" s="1"/>
  <c r="Z83" i="1"/>
  <c r="AA83" i="1" s="1"/>
  <c r="AF83" i="1" s="1"/>
  <c r="Z108" i="1"/>
  <c r="AA108" i="1" s="1"/>
  <c r="AF108" i="1" s="1"/>
  <c r="AA60" i="1" l="1"/>
  <c r="AF60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<sst xmlns="http://schemas.openxmlformats.org/spreadsheetml/2006/main" count="33" uniqueCount="33">
  <si>
    <t>Security_des</t>
  </si>
  <si>
    <t>YLD_CNV_MID</t>
  </si>
  <si>
    <t>Fitted Curve</t>
  </si>
  <si>
    <t>Tenor (yrs)</t>
  </si>
  <si>
    <t>Curve Parameters</t>
  </si>
  <si>
    <t>Curve Fit (Y/N)</t>
  </si>
  <si>
    <t>Max Age</t>
  </si>
  <si>
    <t>Re-Fitted Curve</t>
  </si>
  <si>
    <t>Count</t>
  </si>
  <si>
    <t>Anomaly</t>
  </si>
  <si>
    <t>Used Yield</t>
  </si>
  <si>
    <t>Spline Yield</t>
  </si>
  <si>
    <t>RV0005P</t>
  </si>
  <si>
    <t>PX_MID</t>
  </si>
  <si>
    <t>CTITL3M Govt</t>
  </si>
  <si>
    <t>Italian Spline Curve</t>
  </si>
  <si>
    <t>BB_SPRD_TO_SPLINE_EXPONENTIAL_RT</t>
  </si>
  <si>
    <t>Par Bond Yield</t>
  </si>
  <si>
    <t>1=Yield Model</t>
  </si>
  <si>
    <t>2=Cash_Flow Model</t>
  </si>
  <si>
    <t>Error Function initial Fit</t>
  </si>
  <si>
    <t>Used to yld to reFit</t>
  </si>
  <si>
    <t>H Cpn</t>
  </si>
  <si>
    <t>M cpn</t>
  </si>
  <si>
    <t>L Cpn</t>
  </si>
  <si>
    <t>Coupon</t>
  </si>
  <si>
    <t>Coupon Breakpoints</t>
  </si>
  <si>
    <t>Data Label</t>
  </si>
  <si>
    <t>Maturity</t>
  </si>
  <si>
    <t>Error Function</t>
  </si>
  <si>
    <t>Re-Tuned Curve</t>
  </si>
  <si>
    <t>IKU1</t>
  </si>
  <si>
    <t>BTSU1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</si>
</sst>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"/>
    <numFmt numFmtId="165" formatCode="0.00000"/>
    <numFmt numFmtId="167" formatCode="[$-409]d\-mmm\-yy;@"/>
    <numFmt numFmtId="168" formatCode="0.0"/>
    <numFmt numFmtId="174" formatCode="_-&quot;£&quot;* #,##0.00_-;\-&quot;£&quot;* #,##0.00_-;_-&quot;£&quot;* &quot;-&quot;??_-;_-@_-"/>
    <numFmt numFmtId="175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0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8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3" borderId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9" fillId="4" borderId="0" applyNumberFormat="0" applyBorder="0" applyAlignment="0" applyProtection="0"/>
    <xf numFmtId="0" fontId="18" fillId="0" borderId="0" applyNumberForma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9" fillId="4" borderId="0" applyNumberFormat="0" applyBorder="0" applyAlignment="0" applyProtection="0"/>
    <xf numFmtId="0" fontId="18" fillId="0" borderId="0" applyNumberForma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</cellStyleXfs>
  <cellXfs count="28">
    <xf numFmtId="0" fontId="0" fillId="0" borderId="0" xfId="0"/>
    <xf numFmtId="0" fontId="16" fillId="33" borderId="0" xfId="34"/>
    <xf numFmtId="165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7" fontId="0" fillId="0" borderId="0" xfId="0" applyNumberFormat="1"/>
    <xf numFmtId="168" fontId="0" fillId="0" borderId="0" xfId="0" applyNumberFormat="1" applyAlignment="1">
      <alignment horizontal="center"/>
    </xf>
    <xf numFmtId="0" fontId="0" fillId="34" borderId="0" xfId="0" applyFill="1" applyAlignment="1">
      <alignment horizontal="center"/>
    </xf>
    <xf numFmtId="0" fontId="16" fillId="33" borderId="0" xfId="34" applyAlignment="1">
      <alignment horizontal="center"/>
    </xf>
    <xf numFmtId="168" fontId="16" fillId="33" borderId="0" xfId="34" applyNumberFormat="1" applyAlignment="1">
      <alignment horizontal="center" wrapText="1"/>
    </xf>
    <xf numFmtId="0" fontId="16" fillId="33" borderId="0" xfId="34" applyFont="1"/>
    <xf numFmtId="0" fontId="0" fillId="0" borderId="0" xfId="0" applyAlignment="1">
      <alignment horizontal="center"/>
    </xf>
    <xf numFmtId="17" fontId="14" fillId="0" borderId="0" xfId="0" applyNumberFormat="1" applyFont="1" applyAlignment="1">
      <alignment horizontal="center"/>
    </xf>
    <xf numFmtId="0" fontId="0" fillId="0" borderId="0" xfId="0"/>
    <xf numFmtId="0" fontId="14" fillId="0" borderId="0" xfId="0" applyFont="1" applyAlignment="1">
      <alignment horizontal="left"/>
    </xf>
    <xf numFmtId="0" fontId="0" fillId="34" borderId="0" xfId="0" applyFill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164" fontId="14" fillId="0" borderId="0" xfId="0" applyNumberFormat="1" applyFont="1" applyAlignment="1">
      <alignment horizontal="center"/>
    </xf>
    <xf numFmtId="167" fontId="17" fillId="0" borderId="0" xfId="0" applyNumberFormat="1" applyFont="1" applyAlignment="1">
      <alignment horizontal="left"/>
    </xf>
    <xf numFmtId="165" fontId="1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7" fontId="0" fillId="0" borderId="0" xfId="0" applyNumberFormat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168" fontId="0" fillId="0" borderId="0" xfId="0" applyNumberFormat="1"/>
    <xf numFmtId="0" fontId="0" fillId="0" borderId="0" xfId="0" quotePrefix="1" applyAlignment="1">
      <alignment horizontal="center"/>
    </xf>
  </cellXfs>
  <cellStyles count="158">
    <cellStyle name="20% - Accent1" xfId="17" builtinId="30" customBuiltin="1"/>
    <cellStyle name="20% - Accent2" xfId="20" builtinId="34" customBuiltin="1"/>
    <cellStyle name="20% - Accent3" xfId="23" builtinId="38" customBuiltin="1"/>
    <cellStyle name="20% - Accent4" xfId="26" builtinId="42" customBuiltin="1"/>
    <cellStyle name="20% - Accent5" xfId="29" builtinId="46" customBuiltin="1"/>
    <cellStyle name="20% - Accent6" xfId="32" builtinId="50" customBuiltin="1"/>
    <cellStyle name="40% - Accent1" xfId="18" builtinId="31" customBuiltin="1"/>
    <cellStyle name="40% - Accent2" xfId="21" builtinId="35" customBuiltin="1"/>
    <cellStyle name="40% - Accent3" xfId="24" builtinId="39" customBuiltin="1"/>
    <cellStyle name="40% - Accent4" xfId="27" builtinId="43" customBuiltin="1"/>
    <cellStyle name="40% - Accent5" xfId="30" builtinId="47" customBuiltin="1"/>
    <cellStyle name="40% - Accent6" xfId="33" builtinId="51" customBuiltin="1"/>
    <cellStyle name="60% - Accent1 2" xfId="35" xr:uid="{8E08BB25-EC9E-47A0-B006-C09D31BD6BC2}"/>
    <cellStyle name="60% - Accent1 3" xfId="45" xr:uid="{E535AFE0-86C0-4539-8D75-43E8176ED707}"/>
    <cellStyle name="60% - Accent2 2" xfId="36" xr:uid="{166A7D86-6B66-409F-9CE2-C436121C6882}"/>
    <cellStyle name="60% - Accent2 3" xfId="46" xr:uid="{53C5B651-09DB-4FA9-BB53-2BC1DB327231}"/>
    <cellStyle name="60% - Accent3 2" xfId="37" xr:uid="{8540E363-02A4-44C0-B45E-EE2109985720}"/>
    <cellStyle name="60% - Accent3 3" xfId="47" xr:uid="{8CC5DD62-61DA-4378-992C-CE74275837A9}"/>
    <cellStyle name="60% - Accent4 2" xfId="38" xr:uid="{72592EAD-D607-4BD3-9E15-927469FE4FC3}"/>
    <cellStyle name="60% - Accent4 3" xfId="48" xr:uid="{6BF6AB08-4272-4CFD-9FCA-D65FD8495A9A}"/>
    <cellStyle name="60% - Accent5 2" xfId="39" xr:uid="{09D25FEB-A689-4A6E-BCD7-1661E8B0375F}"/>
    <cellStyle name="60% - Accent5 3" xfId="49" xr:uid="{EFA51D06-1286-4FED-938D-152424CCD084}"/>
    <cellStyle name="60% - Accent6 2" xfId="40" xr:uid="{03550048-2B33-48A3-AAB3-9DB7A7FD4009}"/>
    <cellStyle name="60% - Accent6 3" xfId="50" xr:uid="{D005C61D-4153-498F-8516-32AC073C26BC}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Bad" xfId="6" builtinId="27" customBuiltin="1"/>
    <cellStyle name="blp_column_header" xfId="34" xr:uid="{1F9DC57B-A486-4A03-B442-DD93BCA00C25}"/>
    <cellStyle name="Calculation" xfId="9" builtinId="22" customBuiltin="1"/>
    <cellStyle name="Check Cell" xfId="11" builtinId="23" customBuiltin="1"/>
    <cellStyle name="Comma 2" xfId="44" xr:uid="{67B744F7-C436-4A6E-9BC0-40F4BEA61F08}"/>
    <cellStyle name="Comma 2 10" xfId="116" xr:uid="{A3C7E3EF-2684-4970-A3D2-8D73DCE60FD0}"/>
    <cellStyle name="Comma 2 11" xfId="126" xr:uid="{E51FBA8E-A7F1-4FAA-A07A-B1B80C7E4DD1}"/>
    <cellStyle name="Comma 2 12" xfId="136" xr:uid="{E6F448DC-4A6B-4295-90F2-19DCF9095782}"/>
    <cellStyle name="Comma 2 13" xfId="146" xr:uid="{E09CD201-39C9-43E1-89E4-286ED82A2146}"/>
    <cellStyle name="Comma 2 14" xfId="62" xr:uid="{CC1E0CDC-4DB7-4C95-B304-4BD98FE99326}"/>
    <cellStyle name="Comma 2 15" xfId="157" xr:uid="{4589F472-5DAD-4CC9-AB6F-A7174F03E0F7}"/>
    <cellStyle name="Comma 2 2" xfId="56" xr:uid="{94CA4F41-BEB6-4303-B29E-D07AAAFBA5F5}"/>
    <cellStyle name="Comma 2 2 10" xfId="150" xr:uid="{4976DB32-C93C-4565-AC70-20969148BBFC}"/>
    <cellStyle name="Comma 2 2 11" xfId="64" xr:uid="{A576343F-1384-4E1D-BA6D-EB7E70991034}"/>
    <cellStyle name="Comma 2 2 2" xfId="72" xr:uid="{F143E510-3AA5-4481-A1C0-E81F7A5EE49D}"/>
    <cellStyle name="Comma 2 2 3" xfId="80" xr:uid="{5EC0F54E-6955-489A-8A0D-EC0E06670D6C}"/>
    <cellStyle name="Comma 2 2 4" xfId="90" xr:uid="{B923A7D5-6326-4F4E-B107-0320C3FED019}"/>
    <cellStyle name="Comma 2 2 5" xfId="100" xr:uid="{9E84FF7C-7D6B-4E70-9965-A93BB468D750}"/>
    <cellStyle name="Comma 2 2 6" xfId="110" xr:uid="{E5F7B9B7-9ED9-46F0-921D-610688738E20}"/>
    <cellStyle name="Comma 2 2 7" xfId="120" xr:uid="{15FFB15C-EEB6-4340-B873-6887F84023E9}"/>
    <cellStyle name="Comma 2 2 8" xfId="130" xr:uid="{299E0C38-7F00-4511-870F-83199E07C3B2}"/>
    <cellStyle name="Comma 2 2 9" xfId="140" xr:uid="{165ECC16-9324-4FF9-9801-F0F2EC5A0989}"/>
    <cellStyle name="Comma 2 3" xfId="58" xr:uid="{E4FAA6C9-C297-4D52-876F-15FDB0268E66}"/>
    <cellStyle name="Comma 2 3 10" xfId="152" xr:uid="{BF4B56A0-0A8E-42DC-900D-93AE78D74AC0}"/>
    <cellStyle name="Comma 2 3 11" xfId="66" xr:uid="{CFF930D5-E48B-404B-ACA4-55857E3B82C4}"/>
    <cellStyle name="Comma 2 3 2" xfId="74" xr:uid="{6541737A-EC6B-43EC-8607-6257BBFCB777}"/>
    <cellStyle name="Comma 2 3 3" xfId="82" xr:uid="{A6038004-9196-4323-B233-A7374DEF7D35}"/>
    <cellStyle name="Comma 2 3 4" xfId="92" xr:uid="{16A4C66C-128B-45BC-96F7-99BB8A6F75DF}"/>
    <cellStyle name="Comma 2 3 5" xfId="102" xr:uid="{D032DECA-B322-45DD-AD39-5F6984EDE3F5}"/>
    <cellStyle name="Comma 2 3 6" xfId="112" xr:uid="{84B3DA0A-CEBC-4797-A8E1-6B67B230B496}"/>
    <cellStyle name="Comma 2 3 7" xfId="122" xr:uid="{DEEA0D7A-B5E8-4767-A484-B27A073B7AC3}"/>
    <cellStyle name="Comma 2 3 8" xfId="132" xr:uid="{BDB0E6A2-2008-4CDB-9910-112640B19064}"/>
    <cellStyle name="Comma 2 3 9" xfId="142" xr:uid="{0644C5BC-8E63-466A-9342-4F481D602925}"/>
    <cellStyle name="Comma 2 4" xfId="60" xr:uid="{2E0D5F5A-6721-404F-885D-29AB490D1F79}"/>
    <cellStyle name="Comma 2 4 10" xfId="68" xr:uid="{B947A87D-3A2D-4BF3-A365-9DC9175C0FB2}"/>
    <cellStyle name="Comma 2 4 2" xfId="84" xr:uid="{B01676E2-60CC-4258-82B9-DA305E3D574C}"/>
    <cellStyle name="Comma 2 4 3" xfId="94" xr:uid="{31D47EC0-680A-4A82-A463-9338F15287AF}"/>
    <cellStyle name="Comma 2 4 4" xfId="104" xr:uid="{AF8B9F0D-D44E-4BAF-8603-39AAC916093C}"/>
    <cellStyle name="Comma 2 4 5" xfId="114" xr:uid="{1A3D49B2-B61B-4B5E-AD8A-2E89F1F1BAF0}"/>
    <cellStyle name="Comma 2 4 6" xfId="124" xr:uid="{1E44D064-93BF-4E5F-B506-9A538078975A}"/>
    <cellStyle name="Comma 2 4 7" xfId="134" xr:uid="{6D83F9CB-BE6D-4BBE-BC77-10D8FC7922F3}"/>
    <cellStyle name="Comma 2 4 8" xfId="144" xr:uid="{DAEB5849-3F5A-4E4E-A855-08B907FD6655}"/>
    <cellStyle name="Comma 2 4 9" xfId="154" xr:uid="{764BE390-9333-4BCD-B7D0-3017C7EF2B23}"/>
    <cellStyle name="Comma 2 5" xfId="54" xr:uid="{1F733B47-CF39-41DF-A19B-7646A6B8E954}"/>
    <cellStyle name="Comma 2 5 10" xfId="70" xr:uid="{FEFE5B6A-BBC4-47A1-BF86-1024385913E3}"/>
    <cellStyle name="Comma 2 5 2" xfId="78" xr:uid="{EE2D8F85-F9C3-48DE-9DF1-7880295BFF32}"/>
    <cellStyle name="Comma 2 5 3" xfId="88" xr:uid="{EEBEFA7C-7038-4B46-A2B3-8EEEEBE40169}"/>
    <cellStyle name="Comma 2 5 4" xfId="98" xr:uid="{A5F73130-C360-44A4-AEDF-221520260FD4}"/>
    <cellStyle name="Comma 2 5 5" xfId="108" xr:uid="{CDD8E0E1-FE19-4987-B7C3-ECC8B0D10962}"/>
    <cellStyle name="Comma 2 5 6" xfId="118" xr:uid="{42F3A8F3-6266-4751-8A16-72530C032681}"/>
    <cellStyle name="Comma 2 5 7" xfId="128" xr:uid="{FD9886D6-006B-4CEC-8CD3-3416D584DB67}"/>
    <cellStyle name="Comma 2 5 8" xfId="138" xr:uid="{1CD197E2-808B-4AF6-BB5F-216D4A7EA3A8}"/>
    <cellStyle name="Comma 2 5 9" xfId="148" xr:uid="{8DE47DA1-6840-4E04-8DE8-3CA304D8E077}"/>
    <cellStyle name="Comma 2 6" xfId="76" xr:uid="{CB8C9BDC-505D-4E74-BBBF-6BC45253F62B}"/>
    <cellStyle name="Comma 2 7" xfId="86" xr:uid="{439F1DFD-251C-4026-A9D8-C6AF491AAFD7}"/>
    <cellStyle name="Comma 2 8" xfId="96" xr:uid="{B4B585BF-C721-423C-B303-96EFA824699C}"/>
    <cellStyle name="Comma 2 9" xfId="106" xr:uid="{C5C016C7-29FF-433E-B16A-2D60637D5F3F}"/>
    <cellStyle name="Comma 3" xfId="155" xr:uid="{86F2274A-4E72-4C13-960F-3A0EE20E2E73}"/>
    <cellStyle name="Currency 10" xfId="115" xr:uid="{99D6EAAD-4C3E-416C-BC0E-C5E3972924C2}"/>
    <cellStyle name="Currency 11" xfId="125" xr:uid="{AFA53248-A962-4815-8E43-7BDB4563C355}"/>
    <cellStyle name="Currency 12" xfId="135" xr:uid="{AFC09B63-3E4E-4E8C-A155-5AAC0B3B9B1F}"/>
    <cellStyle name="Currency 13" xfId="43" xr:uid="{8F5E4EB2-148C-46D1-B264-C76170206110}"/>
    <cellStyle name="Currency 2" xfId="53" xr:uid="{B1D3AD54-8252-4C1F-838C-229EB9A5B28F}"/>
    <cellStyle name="Currency 2 10" xfId="147" xr:uid="{9217223E-79C8-41D9-8CA9-46FA85463A13}"/>
    <cellStyle name="Currency 2 11" xfId="61" xr:uid="{64546EA9-14F1-44A0-A9F3-398691536A91}"/>
    <cellStyle name="Currency 2 12" xfId="156" xr:uid="{9CDAD38A-5D9A-4BBB-AFB2-959376B6FD41}"/>
    <cellStyle name="Currency 2 2" xfId="69" xr:uid="{77703F44-25F8-4D73-87D4-D6D3CC63740F}"/>
    <cellStyle name="Currency 2 3" xfId="77" xr:uid="{1F30399E-7B59-4A0C-9163-29D907366CDB}"/>
    <cellStyle name="Currency 2 4" xfId="87" xr:uid="{0F5FF845-500B-4758-B5ED-5C6DAD161454}"/>
    <cellStyle name="Currency 2 5" xfId="97" xr:uid="{5F94480D-8BCE-480E-8E0E-61D3BE947B2B}"/>
    <cellStyle name="Currency 2 6" xfId="107" xr:uid="{ECC94FD2-5A7D-4D78-8E37-D63F00576330}"/>
    <cellStyle name="Currency 2 7" xfId="117" xr:uid="{63ABD8CD-DA81-4076-83B0-47EEBEDA2CCE}"/>
    <cellStyle name="Currency 2 8" xfId="127" xr:uid="{7B60636B-1F6C-421D-A8A8-174F52A1C8C1}"/>
    <cellStyle name="Currency 2 9" xfId="137" xr:uid="{E429DD8B-BCBF-43BE-8C6B-305A6D55B7A2}"/>
    <cellStyle name="Currency 3" xfId="55" xr:uid="{763EA5F0-75EE-4DE0-98AF-7C87E597B9E3}"/>
    <cellStyle name="Currency 3 10" xfId="149" xr:uid="{1D2061B9-9200-49D7-926B-8DBF9E66E5B1}"/>
    <cellStyle name="Currency 3 11" xfId="63" xr:uid="{BFDAB809-DD05-4A83-9990-0AEBC41F0DFD}"/>
    <cellStyle name="Currency 3 2" xfId="71" xr:uid="{27AA9026-8AFE-4671-9DE0-368BEDD7A15B}"/>
    <cellStyle name="Currency 3 3" xfId="79" xr:uid="{8C9B871A-E233-4C13-8066-6E51639BA5D3}"/>
    <cellStyle name="Currency 3 4" xfId="89" xr:uid="{4043EF0D-B4F1-4968-82A2-252592D80065}"/>
    <cellStyle name="Currency 3 5" xfId="99" xr:uid="{BF3F304A-ECE6-495A-9ADE-DD86841528AB}"/>
    <cellStyle name="Currency 3 6" xfId="109" xr:uid="{BFCFE640-3B74-452B-A571-8E2A5C644FB2}"/>
    <cellStyle name="Currency 3 7" xfId="119" xr:uid="{51F8E367-F2C2-41B0-93BF-749A4B272438}"/>
    <cellStyle name="Currency 3 8" xfId="129" xr:uid="{B1AD19D3-59E4-4980-9C0A-BFB08B4D7609}"/>
    <cellStyle name="Currency 3 9" xfId="139" xr:uid="{7458AF41-581B-4852-87C4-5859AA4B11D2}"/>
    <cellStyle name="Currency 4" xfId="57" xr:uid="{00B46DEB-03BC-45E2-BFBC-F067B3975EE7}"/>
    <cellStyle name="Currency 4 10" xfId="151" xr:uid="{AD902C77-664F-44D4-A286-A192FA7C5757}"/>
    <cellStyle name="Currency 4 11" xfId="65" xr:uid="{178A640A-A362-49D4-A666-BEF09C6FE906}"/>
    <cellStyle name="Currency 4 2" xfId="73" xr:uid="{70786A5C-B47D-4B67-ABCA-5F6DFF5A9CCF}"/>
    <cellStyle name="Currency 4 3" xfId="81" xr:uid="{12CA388A-1B5B-4AC2-AB6C-CB701170E65B}"/>
    <cellStyle name="Currency 4 4" xfId="91" xr:uid="{71FB6048-6D3A-4139-A3D1-491AC641840A}"/>
    <cellStyle name="Currency 4 5" xfId="101" xr:uid="{E7F60D52-049E-4FFD-B697-6F7778844754}"/>
    <cellStyle name="Currency 4 6" xfId="111" xr:uid="{FECA9061-1F9A-4D67-A9CA-CA6C796479BA}"/>
    <cellStyle name="Currency 4 7" xfId="121" xr:uid="{C7FB5CE4-47A4-4E06-961E-2A5F0EEE9A25}"/>
    <cellStyle name="Currency 4 8" xfId="131" xr:uid="{F18BD61E-5E40-4C40-AC41-B9DA51697D6C}"/>
    <cellStyle name="Currency 4 9" xfId="141" xr:uid="{4AFEAA9A-7972-468E-A813-D56035E29617}"/>
    <cellStyle name="Currency 5" xfId="59" xr:uid="{69696F08-2E18-4442-A98B-2ABBEA6A756C}"/>
    <cellStyle name="Currency 5 10" xfId="67" xr:uid="{30D298F3-8A0A-462B-8C42-AB6FCEFE9C7E}"/>
    <cellStyle name="Currency 5 2" xfId="83" xr:uid="{A56E3458-801E-4274-8631-573FBDCEB301}"/>
    <cellStyle name="Currency 5 3" xfId="93" xr:uid="{CB446773-399D-43ED-BDFE-B0E70CEE8489}"/>
    <cellStyle name="Currency 5 4" xfId="103" xr:uid="{38A77C4B-B1BE-480B-B649-DE203BD93590}"/>
    <cellStyle name="Currency 5 5" xfId="113" xr:uid="{878E6D05-F169-4C89-9895-E0F9B7C168CD}"/>
    <cellStyle name="Currency 5 6" xfId="123" xr:uid="{A0C52DA5-FECB-4D0A-B448-5B66335BCE28}"/>
    <cellStyle name="Currency 5 7" xfId="133" xr:uid="{DE336E8E-81BD-4B91-AE16-D53B8B8272A9}"/>
    <cellStyle name="Currency 5 8" xfId="143" xr:uid="{B328148B-EB06-495F-A368-558325ECBA9D}"/>
    <cellStyle name="Currency 5 9" xfId="153" xr:uid="{F8FFFB64-02EE-46CA-9183-2EE343F7B7A2}"/>
    <cellStyle name="Currency 6" xfId="75" xr:uid="{F7C9B56E-FB45-4865-8F00-4F68D0D2B7EB}"/>
    <cellStyle name="Currency 6 2" xfId="145" xr:uid="{43B66086-178A-4E2A-97D5-E80E1FBACCCC}"/>
    <cellStyle name="Currency 7" xfId="85" xr:uid="{F43B54DE-4693-48F3-9DED-3D8E2A75DA74}"/>
    <cellStyle name="Currency 8" xfId="95" xr:uid="{0C32F279-A025-4348-8601-CFF500D8C779}"/>
    <cellStyle name="Currency 9" xfId="105" xr:uid="{8502368D-BC82-4450-8A7B-DB53CC6569E2}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7" builtinId="20" customBuiltin="1"/>
    <cellStyle name="Linked Cell" xfId="10" builtinId="24" customBuiltin="1"/>
    <cellStyle name="Neutral 2" xfId="41" xr:uid="{15D08996-A27E-4098-86C4-3FDA5F35D615}"/>
    <cellStyle name="Neutral 3" xfId="51" xr:uid="{3670AE2F-D7CC-4A60-A217-7F3B0C641A5B}"/>
    <cellStyle name="Normal" xfId="0" builtinId="0"/>
    <cellStyle name="Note" xfId="13" builtinId="10" customBuiltin="1"/>
    <cellStyle name="Output" xfId="8" builtinId="21" customBuiltin="1"/>
    <cellStyle name="Title 2" xfId="42" xr:uid="{7C4206B9-47C2-446C-975B-8DFC7AED89C9}"/>
    <cellStyle name="Title 3" xfId="52" xr:uid="{6A823481-B890-432F-9C95-844588A424D3}"/>
    <cellStyle name="Total" xfId="15" builtinId="25" customBuiltin="1"/>
    <cellStyle name="Warning Text" xfId="1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s">
        <v>BTPS</v>
        <stp/>
        <stp>##V3_BDPV12</stp>
        <stp>EK808607 Corp</stp>
        <stp>ticker</stp>
        <stp>[CashFlow Model.xlsx]Sheet1!R83C16</stp>
        <tr r="P83" s="1"/>
      </tp>
    </main>
    <main first="bloomberg.rtd">
      <tp t="s">
        <v>BTPS</v>
        <stp/>
        <stp>##V3_BDPV12</stp>
        <stp>EH969116 Corp</stp>
        <stp>ticker</stp>
        <stp>[CashFlow Model.xlsx]Sheet1!R71C16</stp>
        <tr r="P71" s="1"/>
      </tp>
      <tp t="s">
        <v>BTPS</v>
        <stp/>
        <stp>##V3_BDPV12</stp>
        <stp>EK699416 Corp</stp>
        <stp>ticker</stp>
        <stp>[CashFlow Model.xlsx]Sheet1!R67C16</stp>
        <tr r="P67" s="1"/>
      </tp>
      <tp t="s">
        <v>BTPS</v>
        <stp/>
        <stp>##V3_BDPV12</stp>
        <stp>EG939837 Corp</stp>
        <stp>ticker</stp>
        <stp>[CashFlow Model.xlsx]Sheet1!R73C16</stp>
        <tr r="P73" s="1"/>
      </tp>
      <tp t="s">
        <v>BTPS</v>
        <stp/>
        <stp>##V3_BDPV12</stp>
        <stp>EJ679466 Corp</stp>
        <stp>ticker</stp>
        <stp>[CashFlow Model.xlsx]Sheet1!R69C16</stp>
        <tr r="P69" s="1"/>
      </tp>
    </main>
    <main first="bofaddin.rtdserver">
      <tp t="s">
        <v>#N/A Requesting Data...456518252</v>
        <stp/>
        <stp>BTODAY|10610048301435813905</stp>
        <tr r="M55" s="1"/>
      </tp>
    </main>
    <main first="bloomberg.rtd">
      <tp>
        <v>2.4500000000000002</v>
        <stp/>
        <stp>##V3_BDPV12</stp>
        <stp>ZP513132 Corp</stp>
        <stp>Coupon</stp>
        <stp>[CashFlow Model.xlsx]Sheet1!R63C30</stp>
        <tr r="AD63" s="1"/>
      </tp>
      <tp>
        <v>2.4500000000000002</v>
        <stp/>
        <stp>##V3_BDPV12</stp>
        <stp>ZP513132 Corp</stp>
        <stp>coupon</stp>
        <stp>[CashFlow Model.xlsx]Sheet1!R63C16</stp>
        <tr r="P63" s="1"/>
      </tp>
      <tp>
        <v>1.35</v>
        <stp/>
        <stp>##V3_BDPV12</stp>
        <stp>ZR343798 Corp</stp>
        <stp>Coupon</stp>
        <stp>[CashFlow Model.xlsx]Sheet1!R90C30</stp>
        <tr r="AD90" s="1"/>
      </tp>
      <tp>
        <v>1.35</v>
        <stp/>
        <stp>##V3_BDPV12</stp>
        <stp>ZR343798 Corp</stp>
        <stp>coupon</stp>
        <stp>[CashFlow Model.xlsx]Sheet1!R90C16</stp>
        <tr r="P90" s="1"/>
      </tp>
      <tp t="s">
        <v>BTPS</v>
        <stp/>
        <stp>##V3_BDPV12</stp>
        <stp>AN868354 Corp</stp>
        <stp>ticker</stp>
        <stp>[CashFlow Model.xlsx]Sheet1!R65C16</stp>
        <tr r="P65" s="1"/>
      </tp>
      <tp t="s">
        <v>BTPS</v>
        <stp/>
        <stp>##V3_BDPV12</stp>
        <stp>AT758770 Corp</stp>
        <stp>ticker</stp>
        <stp>[CashFlow Model.xlsx]Sheet1!R94C16</stp>
        <tr r="P94" s="1"/>
      </tp>
      <tp t="s">
        <v>BTPS</v>
        <stp/>
        <stp>##V3_BDPV12</stp>
        <stp>AZ128673 Corp</stp>
        <stp>ticker</stp>
        <stp>[CashFlow Model.xlsx]Sheet1!R72C16</stp>
        <tr r="P72" s="1"/>
      </tp>
      <tp t="s">
        <v>BTPS</v>
        <stp/>
        <stp>##V3_BDPV12</stp>
        <stp>AX099966 Corp</stp>
        <stp>ticker</stp>
        <stp>[CashFlow Model.xlsx]Sheet1!R64C16</stp>
        <tr r="P64" s="1"/>
      </tp>
      <tp t="s">
        <v>BTPS</v>
        <stp/>
        <stp>##V3_BDPV12</stp>
        <stp>BG259301 Corp</stp>
        <stp>ticker</stp>
        <stp>[CashFlow Model.xlsx]Sheet1!R89C16</stp>
        <tr r="P89" s="1"/>
      </tp>
    </main>
    <main first="bloomberg.rtd">
      <tp t="s">
        <v>BTPS</v>
        <stp/>
        <stp>##V3_BDPV12</stp>
        <stp>JK840318 Corp</stp>
        <stp>ticker</stp>
        <stp>[CashFlow Model.xlsx]Sheet1!R77C16</stp>
        <tr r="P77" s="1"/>
      </tp>
      <tp t="s">
        <v>BTPS</v>
        <stp/>
        <stp>##V3_BDPV12</stp>
        <stp>JV910526 Corp</stp>
        <stp>ticker</stp>
        <stp>[CashFlow Model.xlsx]Sheet1!R66C16</stp>
        <tr r="P66" s="1"/>
      </tp>
      <tp t="s">
        <v>BTPS</v>
        <stp/>
        <stp>##V3_BDPV12</stp>
        <stp>EF130795 Corp</stp>
        <stp>ticker</stp>
        <stp>[CashFlow Model.xlsx]Sheet1!R76C16</stp>
        <tr r="P76" s="1"/>
      </tp>
      <tp t="s">
        <v>BTPS</v>
        <stp/>
        <stp>##V3_BDPV12</stp>
        <stp>BJ837911 Corp</stp>
        <stp>ticker</stp>
        <stp>[CashFlow Model.xlsx]Sheet1!R88C16</stp>
        <tr r="P88" s="1"/>
      </tp>
      <tp t="s">
        <v>BTPS</v>
        <stp/>
        <stp>##V3_BDPV12</stp>
        <stp>AQ935391 Corp</stp>
        <stp>ticker</stp>
        <stp>[CashFlow Model.xlsx]Sheet1!R98C16</stp>
        <tr r="P98" s="1"/>
      </tp>
      <tp t="s">
        <v>BTPS</v>
        <stp/>
        <stp>##V3_BDPV12</stp>
        <stp>AQ706282 Corp</stp>
        <stp>ticker</stp>
        <stp>[CashFlow Model.xlsx]Sheet1!R74C16</stp>
        <tr r="P74" s="1"/>
      </tp>
      <tp t="s">
        <v>BTPS</v>
        <stp/>
        <stp>##V3_BDPV12</stp>
        <stp>ED154470 Corp</stp>
        <stp>ticker</stp>
        <stp>[CashFlow Model.xlsx]Sheet1!R80C16</stp>
        <tr r="P80" s="1"/>
      </tp>
      <tp t="s">
        <v>BTPS</v>
        <stp/>
        <stp>##V3_BDPV12</stp>
        <stp>EC534684 Corp</stp>
        <stp>ticker</stp>
        <stp>[CashFlow Model.xlsx]Sheet1!R82C16</stp>
        <tr r="P82" s="1"/>
      </tp>
      <tp>
        <v>2.8</v>
        <stp/>
        <stp>##V3_BDPV12</stp>
        <stp>QZ766515 Corp</stp>
        <stp>coupon</stp>
        <stp>[CashFlow Model.xlsx]Sheet1!R61C16</stp>
        <tr r="P61" s="1"/>
      </tp>
      <tp t="s">
        <v>BTPS</v>
        <stp/>
        <stp>##V3_BDPV12</stp>
        <stp>BG013029 Corp</stp>
        <stp>ticker</stp>
        <stp>[CashFlow Model.xlsx]Sheet1!R78C16</stp>
        <tr r="P78" s="1"/>
      </tp>
      <tp>
        <v>2.8</v>
        <stp/>
        <stp>##V3_BDPV12</stp>
        <stp>QZ766515 Corp</stp>
        <stp>Coupon</stp>
        <stp>[CashFlow Model.xlsx]Sheet1!R61C30</stp>
        <tr r="AD61" s="1"/>
      </tp>
      <tp t="s">
        <v>BTPS</v>
        <stp/>
        <stp>##V3_BDPV12</stp>
        <stp>EJ514272 Corp</stp>
        <stp>ticker</stp>
        <stp>[CashFlow Model.xlsx]Sheet1!R95C16</stp>
        <tr r="P95" s="1"/>
      </tp>
      <tp t="s">
        <v>BTPS</v>
        <stp/>
        <stp>##V3_BDPV12</stp>
        <stp>EK274354 Corp</stp>
        <stp>ticker</stp>
        <stp>[CashFlow Model.xlsx]Sheet1!R91C16</stp>
        <tr r="P91" s="1"/>
      </tp>
      <tp t="s">
        <v>BTPS</v>
        <stp/>
        <stp>##V3_BDPV12</stp>
        <stp>AX390582 Corp</stp>
        <stp>ticker</stp>
        <stp>[CashFlow Model.xlsx]Sheet1!R93C16</stp>
        <tr r="P93" s="1"/>
      </tp>
      <tp t="s">
        <v>#N/A N/A</v>
        <stp/>
        <stp>##V3_BDPV12</stp>
        <stp xml:space="preserve"> BBG011MMHXM8 govt</stp>
        <stp>YLD_CNV_MID</stp>
        <stp>[CashFlow Model.xlsx]Sheet1!R106C17</stp>
        <tr r="Q106" s="1"/>
      </tp>
      <tp t="s">
        <v>BTPS</v>
        <stp/>
        <stp>##V3_BDPV12</stp>
        <stp>AM201615 Corp</stp>
        <stp>ticker</stp>
        <stp>[CashFlow Model.xlsx]Sheet1!R81C16</stp>
        <tr r="P81" s="1"/>
      </tp>
      <tp t="s">
        <v>BTPS</v>
        <stp/>
        <stp>##V3_BDPV12</stp>
        <stp>EC065947 Corp</stp>
        <stp>ticker</stp>
        <stp>[CashFlow Model.xlsx]Sheet1!R92C16</stp>
        <tr r="P92" s="1"/>
      </tp>
      <tp t="s">
        <v>BTPS</v>
        <stp/>
        <stp>##V3_BDPV12</stp>
        <stp>EC237370 Corp</stp>
        <stp>ticker</stp>
        <stp>[CashFlow Model.xlsx]Sheet1!R86C16</stp>
        <tr r="P86" s="1"/>
      </tp>
      <tp t="s">
        <v>BTPS</v>
        <stp/>
        <stp>##V3_BDPV12</stp>
        <stp>AW703520 Corp</stp>
        <stp>ticker</stp>
        <stp>[CashFlow Model.xlsx]Sheet1!R79C16</stp>
        <tr r="P79" s="1"/>
      </tp>
      <tp>
        <v>0.95</v>
        <stp/>
        <stp>##V3_BDPV12</stp>
        <stp>BG259301 Corp</stp>
        <stp>Coupon</stp>
        <stp>[CashFlow Model.xlsx]Sheet1!R89C30</stp>
        <tr r="AD89" s="1"/>
      </tp>
      <tp>
        <v>0.95</v>
        <stp/>
        <stp>##V3_BDPV12</stp>
        <stp>BG259301 Corp</stp>
        <stp>coupon</stp>
        <stp>[CashFlow Model.xlsx]Sheet1!R89C16</stp>
        <tr r="P89" s="1"/>
      </tp>
      <tp t="s">
        <v>01/03/2024</v>
        <stp/>
        <stp>##V3_BDPV12</stp>
        <stp>EJ770441 Corp</stp>
        <stp>maturity</stp>
        <stp>[CashFlow Model.xlsx]Sheet1!R126C16</stp>
        <tr r="P126" s="1"/>
      </tp>
      <tp t="s">
        <v>01/03/2024</v>
        <stp/>
        <stp>##V3_BDPV12</stp>
        <stp>EJ770441 Corp</stp>
        <stp>maturity</stp>
        <stp>[CashFlow Model.xlsx]Sheet1!R126C22</stp>
        <tr r="V126" s="1"/>
      </tp>
      <tp t="s">
        <v>01/03/2024</v>
        <stp/>
        <stp>##V3_BDPV12</stp>
        <stp>EJ770441 Corp</stp>
        <stp>Maturity</stp>
        <stp>[CashFlow Model.xlsx]Sheet1!R126C29</stp>
        <tr r="AC126" s="1"/>
      </tp>
      <tp>
        <v>-0.83272290000000004</v>
        <stp/>
        <stp>##V3_BDPV12</stp>
        <stp>ZR539185 Corp</stp>
        <stp>BB_SPRD_TO_SPLINE_EXPONENTIAL_RT</stp>
        <stp>[CashFlow Model.xlsx]Sheet1!R138C19</stp>
        <tr r="S138" s="1"/>
      </tp>
    </main>
    <main first="bloomberg.rtd">
      <tp t="s">
        <v>15/01/2023</v>
        <stp/>
        <stp>##V3_BDPV12</stp>
        <stp>ZR539185 Corp</stp>
        <stp>Maturity</stp>
        <stp>[CashFlow Model.xlsx]Sheet1!R138C29</stp>
        <tr r="AC138" s="1"/>
      </tp>
      <tp t="s">
        <v>15/01/2023</v>
        <stp/>
        <stp>##V3_BDPV12</stp>
        <stp>ZR539185 Corp</stp>
        <stp>maturity</stp>
        <stp>[CashFlow Model.xlsx]Sheet1!R138C22</stp>
        <tr r="V138" s="1"/>
      </tp>
    </main>
    <main first="bloomberg.rtd">
      <tp t="s">
        <v>15/01/2023</v>
        <stp/>
        <stp>##V3_BDPV12</stp>
        <stp>ZR539185 Corp</stp>
        <stp>maturity</stp>
        <stp>[CashFlow Model.xlsx]Sheet1!R138C16</stp>
        <tr r="P138" s="1"/>
      </tp>
    </main>
    <main first="bloomberg.rtd">
      <tp>
        <v>0.96429319999999996</v>
        <stp/>
        <stp>##V3_BDPV12</stp>
        <stp>EJ770441 Corp</stp>
        <stp>BB_SPRD_TO_SPLINE_EXPONENTIAL_RT</stp>
        <stp>[CashFlow Model.xlsx]Sheet1!R126C19</stp>
        <tr r="S126" s="1"/>
      </tp>
    </main>
    <main first="bloomberg.rtd">
      <tp>
        <v>2.7</v>
        <stp/>
        <stp>##V3_BDPV12</stp>
        <stp>JV910526 Corp</stp>
        <stp>coupon</stp>
        <stp>[CashFlow Model.xlsx]Sheet1!R66C16</stp>
        <tr r="P66" s="1"/>
      </tp>
      <tp>
        <v>2.7</v>
        <stp/>
        <stp>##V3_BDPV12</stp>
        <stp>JV910526 Corp</stp>
        <stp>Coupon</stp>
        <stp>[CashFlow Model.xlsx]Sheet1!R66C30</stp>
        <tr r="AD66" s="1"/>
      </tp>
      <tp>
        <v>2.25</v>
        <stp/>
        <stp>##V3_BDPV12</stp>
        <stp>JK840318 Corp</stp>
        <stp>Coupon</stp>
        <stp>[CashFlow Model.xlsx]Sheet1!R77C30</stp>
        <tr r="AD77" s="1"/>
      </tp>
      <tp>
        <v>2.25</v>
        <stp/>
        <stp>##V3_BDPV12</stp>
        <stp>JK840318 Corp</stp>
        <stp>coupon</stp>
        <stp>[CashFlow Model.xlsx]Sheet1!R77C16</stp>
        <tr r="P77" s="1"/>
      </tp>
      <tp t="s">
        <v>01/07/2024</v>
        <stp/>
        <stp>##V3_BDPV12</stp>
        <stp>AX870340 Corp</stp>
        <stp>maturity</stp>
        <stp>[CashFlow Model.xlsx]Sheet1!R123C16</stp>
        <tr r="P123" s="1"/>
      </tp>
      <tp t="s">
        <v>01/03/2023</v>
        <stp/>
        <stp>##V3_BDPV12</stp>
        <stp>AR461831 Corp</stp>
        <stp>maturity</stp>
        <stp>[CashFlow Model.xlsx]Sheet1!R137C16</stp>
        <tr r="P137" s="1"/>
      </tp>
      <tp t="s">
        <v>01/03/2023</v>
        <stp/>
        <stp>##V3_BDPV12</stp>
        <stp>AR461831 Corp</stp>
        <stp>maturity</stp>
        <stp>[CashFlow Model.xlsx]Sheet1!R137C22</stp>
        <tr r="V137" s="1"/>
      </tp>
      <tp t="s">
        <v>01/03/2023</v>
        <stp/>
        <stp>##V3_BDPV12</stp>
        <stp>AR461831 Corp</stp>
        <stp>Maturity</stp>
        <stp>[CashFlow Model.xlsx]Sheet1!R137C29</stp>
        <tr r="AC137" s="1"/>
      </tp>
      <tp>
        <v>1.263787</v>
        <stp/>
        <stp>##V3_BDPV12</stp>
        <stp>ZS105647 Corp</stp>
        <stp>BB_SPRD_TO_SPLINE_EXPONENTIAL_RT</stp>
        <stp>[CashFlow Model.xlsx]Sheet1!R107C19</stp>
        <tr r="S107" s="1"/>
      </tp>
      <tp t="s">
        <v>01/07/2024</v>
        <stp/>
        <stp>##V3_BDPV12</stp>
        <stp>AX870340 Corp</stp>
        <stp>maturity</stp>
        <stp>[CashFlow Model.xlsx]Sheet1!R123C22</stp>
        <tr r="V123" s="1"/>
      </tp>
      <tp t="s">
        <v>01/07/2024</v>
        <stp/>
        <stp>##V3_BDPV12</stp>
        <stp>AX870340 Corp</stp>
        <stp>Maturity</stp>
        <stp>[CashFlow Model.xlsx]Sheet1!R123C29</stp>
        <tr r="AC123" s="1"/>
      </tp>
    </main>
    <main first="bloomberg.rtd">
      <tp>
        <v>0.68596429999999997</v>
        <stp/>
        <stp>##V3_BDPV12</stp>
        <stp>AR461831 Corp</stp>
        <stp>BB_SPRD_TO_SPLINE_EXPONENTIAL_RT</stp>
        <stp>[CashFlow Model.xlsx]Sheet1!R137C19</stp>
        <tr r="S137" s="1"/>
      </tp>
    </main>
    <main first="bloomberg.rtd">
      <tp>
        <v>1.5539179999999999</v>
        <stp/>
        <stp>##V3_BDPV12</stp>
        <stp>AX870340 Corp</stp>
        <stp>BB_SPRD_TO_SPLINE_EXPONENTIAL_RT</stp>
        <stp>[CashFlow Model.xlsx]Sheet1!R123C19</stp>
        <tr r="S123" s="1"/>
      </tp>
      <tp t="s">
        <v>15/07/2026</v>
        <stp/>
        <stp>##V3_BDPV12</stp>
        <stp>ZS105647 Corp</stp>
        <stp>Maturity</stp>
        <stp>[CashFlow Model.xlsx]Sheet1!R107C29</stp>
        <tr r="AC107" s="1"/>
      </tp>
      <tp t="s">
        <v>15/07/2026</v>
        <stp/>
        <stp>##V3_BDPV12</stp>
        <stp>ZS105647 Corp</stp>
        <stp>maturity</stp>
        <stp>[CashFlow Model.xlsx]Sheet1!R107C22</stp>
        <tr r="V107" s="1"/>
      </tp>
    </main>
    <main first="bloomberg.rtd">
      <tp t="s">
        <v>15/07/2026</v>
        <stp/>
        <stp>##V3_BDPV12</stp>
        <stp>ZS105647 Corp</stp>
        <stp>maturity</stp>
        <stp>[CashFlow Model.xlsx]Sheet1!R107C16</stp>
        <tr r="P107" s="1"/>
      </tp>
    </main>
    <main first="bloomberg.rtd">
      <tp>
        <v>3.1</v>
        <stp/>
        <stp>##V3_BDPV12</stp>
        <stp>AZ128673 Corp</stp>
        <stp>Coupon</stp>
        <stp>[CashFlow Model.xlsx]Sheet1!R72C30</stp>
        <tr r="AD72" s="1"/>
      </tp>
      <tp>
        <v>3.1</v>
        <stp/>
        <stp>##V3_BDPV12</stp>
        <stp>AZ128673 Corp</stp>
        <stp>coupon</stp>
        <stp>[CashFlow Model.xlsx]Sheet1!R72C16</stp>
        <tr r="P72" s="1"/>
      </tp>
      <tp>
        <v>2.8</v>
        <stp/>
        <stp>##V3_BDPV12</stp>
        <stp>AT758770 Corp</stp>
        <stp>coupon</stp>
        <stp>[CashFlow Model.xlsx]Sheet1!R94C16</stp>
        <tr r="P94" s="1"/>
      </tp>
      <tp>
        <v>2.8</v>
        <stp/>
        <stp>##V3_BDPV12</stp>
        <stp>AT758770 Corp</stp>
        <stp>Coupon</stp>
        <stp>[CashFlow Model.xlsx]Sheet1!R94C30</stp>
        <tr r="AD94" s="1"/>
      </tp>
      <tp>
        <v>3.45</v>
        <stp/>
        <stp>##V3_BDPV12</stp>
        <stp>AN868354 Corp</stp>
        <stp>Coupon</stp>
        <stp>[CashFlow Model.xlsx]Sheet1!R65C30</stp>
        <tr r="AD65" s="1"/>
      </tp>
      <tp>
        <v>3.45</v>
        <stp/>
        <stp>##V3_BDPV12</stp>
        <stp>AN868354 Corp</stp>
        <stp>coupon</stp>
        <stp>[CashFlow Model.xlsx]Sheet1!R65C16</stp>
        <tr r="P65" s="1"/>
      </tp>
      <tp t="s">
        <v>01/11/2022</v>
        <stp/>
        <stp>##V3_BDPV12</stp>
        <stp>EJ341690 Corp</stp>
        <stp>maturity</stp>
        <stp>[CashFlow Model.xlsx]Sheet1!R140C16</stp>
        <tr r="P140" s="1"/>
      </tp>
      <tp t="s">
        <v>01/11/2022</v>
        <stp/>
        <stp>##V3_BDPV12</stp>
        <stp>EJ341690 Corp</stp>
        <stp>maturity</stp>
        <stp>[CashFlow Model.xlsx]Sheet1!R140C22</stp>
        <tr r="V140" s="1"/>
      </tp>
      <tp t="s">
        <v>01/11/2022</v>
        <stp/>
        <stp>##V3_BDPV12</stp>
        <stp>EJ341690 Corp</stp>
        <stp>Maturity</stp>
        <stp>[CashFlow Model.xlsx]Sheet1!R140C29</stp>
        <tr r="AC140" s="1"/>
      </tp>
      <tp t="s">
        <v>01/05/2023</v>
        <stp/>
        <stp>##V3_BDPV12</stp>
        <stp>EJ568862 Corp</stp>
        <stp>maturity</stp>
        <stp>[CashFlow Model.xlsx]Sheet1!R135C16</stp>
        <tr r="P135" s="1"/>
      </tp>
      <tp t="s">
        <v>01/05/2023</v>
        <stp/>
        <stp>##V3_BDPV12</stp>
        <stp>EJ568862 Corp</stp>
        <stp>Maturity</stp>
        <stp>[CashFlow Model.xlsx]Sheet1!R135C29</stp>
        <tr r="AC135" s="1"/>
      </tp>
      <tp t="s">
        <v>01/05/2023</v>
        <stp/>
        <stp>##V3_BDPV12</stp>
        <stp>EJ568862 Corp</stp>
        <stp>maturity</stp>
        <stp>[CashFlow Model.xlsx]Sheet1!R135C22</stp>
        <tr r="V135" s="1"/>
      </tp>
      <tp t="s">
        <v>01/04/2022</v>
        <stp/>
        <stp>##V3_BDPV12</stp>
        <stp>AM628616 Corp</stp>
        <stp>maturity</stp>
        <stp>[CashFlow Model.xlsx]Sheet1!R148C16</stp>
        <tr r="P148" s="1"/>
      </tp>
    </main>
    <main first="bloomberg.rtd">
      <tp>
        <v>1.8024819999999999</v>
        <stp/>
        <stp>##V3_BDPV12</stp>
        <stp>QZ016755 Corp</stp>
        <stp>BB_SPRD_TO_SPLINE_EXPONENTIAL_RT</stp>
        <stp>[CashFlow Model.xlsx]Sheet1!R104C19</stp>
        <tr r="S104" s="1"/>
      </tp>
      <tp t="s">
        <v>01/04/2022</v>
        <stp/>
        <stp>##V3_BDPV12</stp>
        <stp>AM628616 Corp</stp>
        <stp>maturity</stp>
        <stp>[CashFlow Model.xlsx]Sheet1!R148C22</stp>
        <tr r="V148" s="1"/>
      </tp>
      <tp t="s">
        <v>01/04/2022</v>
        <stp/>
        <stp>##V3_BDPV12</stp>
        <stp>AM628616 Corp</stp>
        <stp>Maturity</stp>
        <stp>[CashFlow Model.xlsx]Sheet1!R148C29</stp>
        <tr r="AC148" s="1"/>
      </tp>
    </main>
    <main first="bloomberg.rtd">
      <tp>
        <v>-1.1784019999999999</v>
        <stp/>
        <stp>##V3_BDPV12</stp>
        <stp>AM628616 Corp</stp>
        <stp>BB_SPRD_TO_SPLINE_EXPONENTIAL_RT</stp>
        <stp>[CashFlow Model.xlsx]Sheet1!R148C19</stp>
        <tr r="S148" s="1"/>
      </tp>
    </main>
    <main first="bloomberg.rtd">
      <tp t="s">
        <v>01/12/2026</v>
        <stp/>
        <stp>##V3_BDPV12</stp>
        <stp>QZ016755 Corp</stp>
        <stp>maturity</stp>
        <stp>[CashFlow Model.xlsx]Sheet1!R104C22</stp>
        <tr r="V104" s="1"/>
      </tp>
      <tp t="s">
        <v>01/12/2026</v>
        <stp/>
        <stp>##V3_BDPV12</stp>
        <stp>QZ016755 Corp</stp>
        <stp>Maturity</stp>
        <stp>[CashFlow Model.xlsx]Sheet1!R104C29</stp>
        <tr r="AC104" s="1"/>
      </tp>
    </main>
    <main first="bloomberg.rtd">
      <tp t="s">
        <v>01/12/2026</v>
        <stp/>
        <stp>##V3_BDPV12</stp>
        <stp>QZ016755 Corp</stp>
        <stp>maturity</stp>
        <stp>[CashFlow Model.xlsx]Sheet1!R104C16</stp>
        <tr r="P104" s="1"/>
      </tp>
    </main>
    <main first="bloomberg.rtd">
      <tp>
        <v>-1.4935320000000001</v>
        <stp/>
        <stp>##V3_BDPV12</stp>
        <stp>EJ568862 Corp</stp>
        <stp>BB_SPRD_TO_SPLINE_EXPONENTIAL_RT</stp>
        <stp>[CashFlow Model.xlsx]Sheet1!R135C19</stp>
        <tr r="S135" s="1"/>
      </tp>
    </main>
    <main first="bloomberg.rtd">
      <tp>
        <v>3.1406939999999999</v>
        <stp/>
        <stp>##V3_BDPV12</stp>
        <stp>EJ341690 Corp</stp>
        <stp>BB_SPRD_TO_SPLINE_EXPONENTIAL_RT</stp>
        <stp>[CashFlow Model.xlsx]Sheet1!R140C19</stp>
        <tr r="S140" s="1"/>
      </tp>
    </main>
    <main first="bloomberg.rtd">
      <tp>
        <v>3.85</v>
        <stp/>
        <stp>##V3_BDPV12</stp>
        <stp>AX099966 Corp</stp>
        <stp>Coupon</stp>
        <stp>[CashFlow Model.xlsx]Sheet1!R64C30</stp>
        <tr r="AD64" s="1"/>
      </tp>
      <tp>
        <v>3.85</v>
        <stp/>
        <stp>##V3_BDPV12</stp>
        <stp>AX099966 Corp</stp>
        <stp>coupon</stp>
        <stp>[CashFlow Model.xlsx]Sheet1!R64C16</stp>
        <tr r="P64" s="1"/>
      </tp>
      <tp>
        <v>2.9065289999999999</v>
        <stp/>
        <stp>##V3_BDPV12</stp>
        <stp>ZQ556220 Corp</stp>
        <stp>BB_SPRD_TO_SPLINE_EXPONENTIAL_RT</stp>
        <stp>[CashFlow Model.xlsx]Sheet1!R103C19</stp>
        <tr r="S103" s="1"/>
      </tp>
      <tp t="s">
        <v>15/12/2021</v>
        <stp/>
        <stp>##V3_BDPV12</stp>
        <stp>EK324067 Corp</stp>
        <stp>maturity</stp>
        <stp>[CashFlow Model.xlsx]Sheet1!R150C16</stp>
        <tr r="P150" s="1"/>
      </tp>
      <tp t="s">
        <v>15/04/2022</v>
        <stp/>
        <stp>##V3_BDPV12</stp>
        <stp>EK745781 Corp</stp>
        <stp>maturity</stp>
        <stp>[CashFlow Model.xlsx]Sheet1!R147C16</stp>
        <tr r="P147" s="1"/>
      </tp>
      <tp t="s">
        <v>15/04/2022</v>
        <stp/>
        <stp>##V3_BDPV12</stp>
        <stp>EK745781 Corp</stp>
        <stp>maturity</stp>
        <stp>[CashFlow Model.xlsx]Sheet1!R147C22</stp>
        <tr r="V147" s="1"/>
      </tp>
      <tp t="s">
        <v>15/04/2022</v>
        <stp/>
        <stp>##V3_BDPV12</stp>
        <stp>EK745781 Corp</stp>
        <stp>Maturity</stp>
        <stp>[CashFlow Model.xlsx]Sheet1!R147C29</stp>
        <tr r="AC147" s="1"/>
      </tp>
      <tp t="s">
        <v>15/12/2021</v>
        <stp/>
        <stp>##V3_BDPV12</stp>
        <stp>EK324067 Corp</stp>
        <stp>maturity</stp>
        <stp>[CashFlow Model.xlsx]Sheet1!R150C22</stp>
        <tr r="V150" s="1"/>
      </tp>
      <tp t="s">
        <v>15/12/2021</v>
        <stp/>
        <stp>##V3_BDPV12</stp>
        <stp>EK324067 Corp</stp>
        <stp>Maturity</stp>
        <stp>[CashFlow Model.xlsx]Sheet1!R150C29</stp>
        <tr r="AC150" s="1"/>
      </tp>
      <tp>
        <v>-0.45358549999999997</v>
        <stp/>
        <stp>##V3_BDPV12</stp>
        <stp>QZ510774 Corp</stp>
        <stp>BB_SPRD_TO_SPLINE_EXPONENTIAL_RT</stp>
        <stp>[CashFlow Model.xlsx]Sheet1!R130C19</stp>
        <tr r="S130" s="1"/>
      </tp>
    </main>
    <main first="bloomberg.rtd">
      <tp t="s">
        <v>15/10/2023</v>
        <stp/>
        <stp>##V3_BDPV12</stp>
        <stp>QZ510774 Corp</stp>
        <stp>maturity</stp>
        <stp>[CashFlow Model.xlsx]Sheet1!R130C16</stp>
        <tr r="P130" s="1"/>
      </tp>
    </main>
    <main first="bloomberg.rtd">
      <tp t="s">
        <v>15/10/2023</v>
        <stp/>
        <stp>##V3_BDPV12</stp>
        <stp>QZ510774 Corp</stp>
        <stp>maturity</stp>
        <stp>[CashFlow Model.xlsx]Sheet1!R130C22</stp>
        <tr r="V130" s="1"/>
      </tp>
      <tp t="s">
        <v>15/10/2023</v>
        <stp/>
        <stp>##V3_BDPV12</stp>
        <stp>QZ510774 Corp</stp>
        <stp>Maturity</stp>
        <stp>[CashFlow Model.xlsx]Sheet1!R130C29</stp>
        <tr r="AC130" s="1"/>
      </tp>
      <tp>
        <v>-1.5378529999999999</v>
        <stp/>
        <stp>##V3_BDPV12</stp>
        <stp>EK745781 Corp</stp>
        <stp>BB_SPRD_TO_SPLINE_EXPONENTIAL_RT</stp>
        <stp>[CashFlow Model.xlsx]Sheet1!R147C19</stp>
        <tr r="S147" s="1"/>
      </tp>
    </main>
    <main first="bloomberg.rtd">
      <tp>
        <v>-9.6392109999999995</v>
        <stp/>
        <stp>##V3_BDPV12</stp>
        <stp>EK324067 Corp</stp>
        <stp>BB_SPRD_TO_SPLINE_EXPONENTIAL_RT</stp>
        <stp>[CashFlow Model.xlsx]Sheet1!R150C19</stp>
        <tr r="S150" s="1"/>
      </tp>
    </main>
    <main first="bloomberg.rtd">
      <tp t="s">
        <v>15/01/2027</v>
        <stp/>
        <stp>##V3_BDPV12</stp>
        <stp>ZQ556220 Corp</stp>
        <stp>maturity</stp>
        <stp>[CashFlow Model.xlsx]Sheet1!R103C16</stp>
        <tr r="P103" s="1"/>
      </tp>
    </main>
    <main first="bloomberg.rtd">
      <tp t="s">
        <v>15/01/2027</v>
        <stp/>
        <stp>##V3_BDPV12</stp>
        <stp>ZQ556220 Corp</stp>
        <stp>Maturity</stp>
        <stp>[CashFlow Model.xlsx]Sheet1!R103C29</stp>
        <tr r="AC103" s="1"/>
      </tp>
      <tp t="s">
        <v>15/01/2027</v>
        <stp/>
        <stp>##V3_BDPV12</stp>
        <stp>ZQ556220 Corp</stp>
        <stp>maturity</stp>
        <stp>[CashFlow Model.xlsx]Sheet1!R103C22</stp>
        <tr r="V103" s="1"/>
      </tp>
    </main>
    <main first="bloomberg.rtd">
      <tp>
        <v>0.67203770730159818</v>
        <stp/>
        <stp>##V3_BDPV12</stp>
        <stp xml:space="preserve"> IT0005449969 Govt</stp>
        <stp>YLD_CNV_MID</stp>
        <stp>[CashFlow Model.xlsx]Sheet1!R84C17</stp>
        <tr r="Q84" s="1"/>
        <tr r="Q84" s="1"/>
      </tp>
      <tp t="s">
        <v>BTPS</v>
        <stp/>
        <stp>##V3_BDPV12</stp>
        <stp>ZP513132 Corp</stp>
        <stp>ticker</stp>
        <stp>[CashFlow Model.xlsx]Sheet1!R63C16</stp>
        <tr r="P63" s="1"/>
      </tp>
      <tp t="s">
        <v>BTPS</v>
        <stp/>
        <stp>##V3_BDPV12</stp>
        <stp>ZR343798 Corp</stp>
        <stp>ticker</stp>
        <stp>[CashFlow Model.xlsx]Sheet1!R90C16</stp>
        <tr r="P90" s="1"/>
      </tp>
      <tp t="s">
        <v>01/09/2022</v>
        <stp/>
        <stp>##V3_BDPV12</stp>
        <stp>EJ042056 Corp</stp>
        <stp>maturity</stp>
        <stp>[CashFlow Model.xlsx]Sheet1!R143C22</stp>
        <tr r="V143" s="1"/>
      </tp>
      <tp t="s">
        <v>01/09/2022</v>
        <stp/>
        <stp>##V3_BDPV12</stp>
        <stp>EJ042056 Corp</stp>
        <stp>Maturity</stp>
        <stp>[CashFlow Model.xlsx]Sheet1!R143C29</stp>
        <tr r="AC143" s="1"/>
      </tp>
      <tp t="s">
        <v>01/09/2022</v>
        <stp/>
        <stp>##V3_BDPV12</stp>
        <stp>EJ042056 Corp</stp>
        <stp>maturity</stp>
        <stp>[CashFlow Model.xlsx]Sheet1!R143C16</stp>
        <tr r="P143" s="1"/>
      </tp>
      <tp t="s">
        <v>#N/A N/A</v>
        <stp/>
        <stp>##V3_BDPV12</stp>
        <stp>ZQ256057 Corp</stp>
        <stp>BB_SPRD_TO_SPLINE_EXPONENTIAL_RT</stp>
        <stp>[CashFlow Model.xlsx]Sheet1!R151C19</stp>
        <tr r="S151" s="1"/>
      </tp>
      <tp t="s">
        <v>01/08/2023</v>
        <stp/>
        <stp>##V3_BDPV12</stp>
        <stp>EH305692 Corp</stp>
        <stp>maturity</stp>
        <stp>[CashFlow Model.xlsx]Sheet1!R133C16</stp>
        <tr r="P133" s="1"/>
      </tp>
      <tp t="s">
        <v>01/08/2023</v>
        <stp/>
        <stp>##V3_BDPV12</stp>
        <stp>EH305692 Corp</stp>
        <stp>maturity</stp>
        <stp>[CashFlow Model.xlsx]Sheet1!R133C22</stp>
        <tr r="V133" s="1"/>
      </tp>
      <tp t="s">
        <v>01/08/2023</v>
        <stp/>
        <stp>##V3_BDPV12</stp>
        <stp>EH305692 Corp</stp>
        <stp>Maturity</stp>
        <stp>[CashFlow Model.xlsx]Sheet1!R133C29</stp>
        <tr r="AC133" s="1"/>
      </tp>
      <tp t="s">
        <v>01/06/2026</v>
        <stp/>
        <stp>##V3_BDPV12</stp>
        <stp>JK234401 Corp</stp>
        <stp>maturity</stp>
        <stp>[CashFlow Model.xlsx]Sheet1!R108C22</stp>
        <tr r="V108" s="1"/>
      </tp>
      <tp t="s">
        <v>01/06/2026</v>
        <stp/>
        <stp>##V3_BDPV12</stp>
        <stp>JK234401 Corp</stp>
        <stp>Maturity</stp>
        <stp>[CashFlow Model.xlsx]Sheet1!R108C29</stp>
        <tr r="AC108" s="1"/>
      </tp>
      <tp t="s">
        <v>01/06/2026</v>
        <stp/>
        <stp>##V3_BDPV12</stp>
        <stp>JK234401 Corp</stp>
        <stp>maturity</stp>
        <stp>[CashFlow Model.xlsx]Sheet1!R108C16</stp>
        <tr r="P108" s="1"/>
      </tp>
      <tp t="s">
        <v>01/07/2025</v>
        <stp/>
        <stp>##V3_BDPV12</stp>
        <stp>BI019593 Corp</stp>
        <stp>maturity</stp>
        <stp>[CashFlow Model.xlsx]Sheet1!R114C22</stp>
        <tr r="V114" s="1"/>
      </tp>
      <tp t="s">
        <v>01/07/2025</v>
        <stp/>
        <stp>##V3_BDPV12</stp>
        <stp>BI019593 Corp</stp>
        <stp>Maturity</stp>
        <stp>[CashFlow Model.xlsx]Sheet1!R114C29</stp>
        <tr r="AC114" s="1"/>
      </tp>
      <tp t="s">
        <v>01/07/2025</v>
        <stp/>
        <stp>##V3_BDPV12</stp>
        <stp>BI019593 Corp</stp>
        <stp>maturity</stp>
        <stp>[CashFlow Model.xlsx]Sheet1!R114C16</stp>
        <tr r="P114" s="1"/>
      </tp>
    </main>
    <main first="bloomberg.rtd">
      <tp>
        <v>-0.86867609999999995</v>
        <stp/>
        <stp>##V3_BDPV12</stp>
        <stp>BI019593 Corp</stp>
        <stp>BB_SPRD_TO_SPLINE_EXPONENTIAL_RT</stp>
        <stp>[CashFlow Model.xlsx]Sheet1!R114C19</stp>
        <tr r="S114" s="1"/>
      </tp>
    </main>
    <main first="bloomberg.rtd">
      <tp>
        <v>1.2282040000000001</v>
        <stp/>
        <stp>##V3_BDPV12</stp>
        <stp>JK234401 Corp</stp>
        <stp>BB_SPRD_TO_SPLINE_EXPONENTIAL_RT</stp>
        <stp>[CashFlow Model.xlsx]Sheet1!R108C19</stp>
        <tr r="S108" s="1"/>
      </tp>
    </main>
    <main first="bloomberg.rtd">
      <tp>
        <v>-1.469938</v>
        <stp/>
        <stp>##V3_BDPV12</stp>
        <stp>EH305692 Corp</stp>
        <stp>BB_SPRD_TO_SPLINE_EXPONENTIAL_RT</stp>
        <stp>[CashFlow Model.xlsx]Sheet1!R133C19</stp>
        <tr r="S133" s="1"/>
      </tp>
    </main>
    <main first="bloomberg.rtd">
      <tp t="s">
        <v>29/11/2021</v>
        <stp/>
        <stp>##V3_BDPV12</stp>
        <stp>ZQ256057 Corp</stp>
        <stp>maturity</stp>
        <stp>[CashFlow Model.xlsx]Sheet1!R151C16</stp>
        <tr r="P151" s="1"/>
      </tp>
    </main>
    <main first="bloomberg.rtd">
      <tp t="s">
        <v>29/11/2021</v>
        <stp/>
        <stp>##V3_BDPV12</stp>
        <stp>ZQ256057 Corp</stp>
        <stp>Maturity</stp>
        <stp>[CashFlow Model.xlsx]Sheet1!R151C29</stp>
        <tr r="AC151" s="1"/>
      </tp>
      <tp t="s">
        <v>29/11/2021</v>
        <stp/>
        <stp>##V3_BDPV12</stp>
        <stp>ZQ256057 Corp</stp>
        <stp>maturity</stp>
        <stp>[CashFlow Model.xlsx]Sheet1!R151C22</stp>
        <tr r="V151" s="1"/>
      </tp>
    </main>
    <main first="bloomberg.rtd">
      <tp>
        <v>2.6487780000000001</v>
        <stp/>
        <stp>##V3_BDPV12</stp>
        <stp>EJ042056 Corp</stp>
        <stp>BB_SPRD_TO_SPLINE_EXPONENTIAL_RT</stp>
        <stp>[CashFlow Model.xlsx]Sheet1!R143C19</stp>
        <tr r="S143" s="1"/>
      </tp>
      <tp t="s">
        <v>01/08/2027</v>
        <stp/>
        <stp>##V3_BDPV12</stp>
        <stp>AO147957 Corp</stp>
        <stp>Maturity</stp>
        <stp>[CashFlow Model.xlsx]Sheet1!R101C29</stp>
        <tr r="AC101" s="1"/>
      </tp>
      <tp t="s">
        <v>01/08/2027</v>
        <stp/>
        <stp>##V3_BDPV12</stp>
        <stp>AO147957 Corp</stp>
        <stp>maturity</stp>
        <stp>[CashFlow Model.xlsx]Sheet1!R101C22</stp>
        <tr r="V101" s="1"/>
      </tp>
      <tp t="s">
        <v>01/08/2027</v>
        <stp/>
        <stp>##V3_BDPV12</stp>
        <stp>AO147957 Corp</stp>
        <stp>maturity</stp>
        <stp>[CashFlow Model.xlsx]Sheet1!R101C16</stp>
        <tr r="P101" s="1"/>
      </tp>
      <tp t="s">
        <v>01/12/2024</v>
        <stp/>
        <stp>##V3_BDPV12</stp>
        <stp>EK457296 Corp</stp>
        <stp>maturity</stp>
        <stp>[CashFlow Model.xlsx]Sheet1!R119C22</stp>
        <tr r="V119" s="1"/>
      </tp>
      <tp t="s">
        <v>01/12/2024</v>
        <stp/>
        <stp>##V3_BDPV12</stp>
        <stp>EK457296 Corp</stp>
        <stp>Maturity</stp>
        <stp>[CashFlow Model.xlsx]Sheet1!R119C29</stp>
        <tr r="AC119" s="1"/>
      </tp>
      <tp t="s">
        <v>01/12/2024</v>
        <stp/>
        <stp>##V3_BDPV12</stp>
        <stp>EK457296 Corp</stp>
        <stp>maturity</stp>
        <stp>[CashFlow Model.xlsx]Sheet1!R119C16</stp>
        <tr r="P119" s="1"/>
      </tp>
      <tp>
        <v>-2.4757980000000002</v>
        <stp/>
        <stp>##V3_BDPV12</stp>
        <stp>UV656956 Corp</stp>
        <stp>BB_SPRD_TO_SPLINE_EXPONENTIAL_RT</stp>
        <stp>[CashFlow Model.xlsx]Sheet1!R112C19</stp>
        <tr r="S112" s="1"/>
      </tp>
    </main>
    <main first="bloomberg.rtd">
      <tp t="s">
        <v>01/12/2025</v>
        <stp/>
        <stp>##V3_BDPV12</stp>
        <stp>UV656956 Corp</stp>
        <stp>maturity</stp>
        <stp>[CashFlow Model.xlsx]Sheet1!R112C22</stp>
        <tr r="V112" s="1"/>
      </tp>
      <tp t="s">
        <v>01/12/2025</v>
        <stp/>
        <stp>##V3_BDPV12</stp>
        <stp>UV656956 Corp</stp>
        <stp>Maturity</stp>
        <stp>[CashFlow Model.xlsx]Sheet1!R112C29</stp>
        <tr r="AC112" s="1"/>
      </tp>
    </main>
    <main first="bloomberg.rtd">
      <tp t="s">
        <v>01/12/2025</v>
        <stp/>
        <stp>##V3_BDPV12</stp>
        <stp>UV656956 Corp</stp>
        <stp>maturity</stp>
        <stp>[CashFlow Model.xlsx]Sheet1!R112C16</stp>
        <tr r="P112" s="1"/>
      </tp>
    </main>
    <main first="bloomberg.rtd">
      <tp>
        <v>-0.67491990000000002</v>
        <stp/>
        <stp>##V3_BDPV12</stp>
        <stp>EK457296 Corp</stp>
        <stp>BB_SPRD_TO_SPLINE_EXPONENTIAL_RT</stp>
        <stp>[CashFlow Model.xlsx]Sheet1!R119C19</stp>
        <tr r="S119" s="1"/>
      </tp>
    </main>
    <main first="bloomberg.rtd">
      <tp>
        <v>0.82829450000000004</v>
        <stp/>
        <stp>##V3_BDPV12</stp>
        <stp>AO147957 Corp</stp>
        <stp>BB_SPRD_TO_SPLINE_EXPONENTIAL_RT</stp>
        <stp>[CashFlow Model.xlsx]Sheet1!R101C19</stp>
        <tr r="S101" s="1"/>
      </tp>
    </main>
    <main first="bloomberg.rtd">
      <tp>
        <v>1.65</v>
        <stp/>
        <stp>##V3_BDPV12</stp>
        <stp>EK808607 Corp</stp>
        <stp>Coupon</stp>
        <stp>[CashFlow Model.xlsx]Sheet1!R83C30</stp>
        <tr r="AD83" s="1"/>
      </tp>
      <tp>
        <v>1.65</v>
        <stp/>
        <stp>##V3_BDPV12</stp>
        <stp>EK808607 Corp</stp>
        <stp>coupon</stp>
        <stp>[CashFlow Model.xlsx]Sheet1!R83C16</stp>
        <tr r="P83" s="1"/>
      </tp>
      <tp t="s">
        <v>15/08/2023</v>
        <stp/>
        <stp>##V3_BDPV12</stp>
        <stp>BJ937993 Corp</stp>
        <stp>maturity</stp>
        <stp>[CashFlow Model.xlsx]Sheet1!R132C16</stp>
        <tr r="P132" s="1"/>
      </tp>
      <tp t="s">
        <v>15/11/2025</v>
        <stp/>
        <stp>##V3_BDPV12</stp>
        <stp>AU474747 Corp</stp>
        <stp>maturity</stp>
        <stp>[CashFlow Model.xlsx]Sheet1!R113C16</stp>
        <tr r="P113" s="1"/>
      </tp>
      <tp t="s">
        <v>15/08/2023</v>
        <stp/>
        <stp>##V3_BDPV12</stp>
        <stp>BJ937993 Corp</stp>
        <stp>Maturity</stp>
        <stp>[CashFlow Model.xlsx]Sheet1!R132C29</stp>
        <tr r="AC132" s="1"/>
      </tp>
      <tp t="s">
        <v>15/08/2023</v>
        <stp/>
        <stp>##V3_BDPV12</stp>
        <stp>BJ937993 Corp</stp>
        <stp>maturity</stp>
        <stp>[CashFlow Model.xlsx]Sheet1!R132C22</stp>
        <tr r="V132" s="1"/>
      </tp>
      <tp t="s">
        <v>15/11/2025</v>
        <stp/>
        <stp>##V3_BDPV12</stp>
        <stp>AU474747 Corp</stp>
        <stp>Maturity</stp>
        <stp>[CashFlow Model.xlsx]Sheet1!R113C29</stp>
        <tr r="AC113" s="1"/>
      </tp>
      <tp t="s">
        <v>15/11/2025</v>
        <stp/>
        <stp>##V3_BDPV12</stp>
        <stp>AU474747 Corp</stp>
        <stp>maturity</stp>
        <stp>[CashFlow Model.xlsx]Sheet1!R113C22</stp>
        <tr r="V113" s="1"/>
      </tp>
      <tp t="s">
        <v>#N/A N/A</v>
        <stp/>
        <stp>##V3_BDPV12</stp>
        <stp>ZP904140 Corp</stp>
        <stp>BB_SPRD_TO_SPLINE_EXPONENTIAL_RT</stp>
        <stp>[CashFlow Model.xlsx]Sheet1!R152C19</stp>
        <tr r="S152" s="1"/>
      </tp>
      <tp>
        <v>-2.760872</v>
        <stp/>
        <stp>##V3_BDPV12</stp>
        <stp>QZ693949 Corp</stp>
        <stp>BB_SPRD_TO_SPLINE_EXPONENTIAL_RT</stp>
        <stp>[CashFlow Model.xlsx]Sheet1!R153C19</stp>
        <tr r="S153" s="1"/>
      </tp>
      <tp>
        <v>0.9335232</v>
        <stp/>
        <stp>##V3_BDPV12</stp>
        <stp>UV826532 Corp</stp>
        <stp>BB_SPRD_TO_SPLINE_EXPONENTIAL_RT</stp>
        <stp>[CashFlow Model.xlsx]Sheet1!R142C19</stp>
        <tr r="S142" s="1"/>
      </tp>
    </main>
    <main first="bloomberg.rtd">
      <tp t="s">
        <v>01/11/2021</v>
        <stp/>
        <stp>##V3_BDPV12</stp>
        <stp>QZ693949 Corp</stp>
        <stp>Maturity</stp>
        <stp>[CashFlow Model.xlsx]Sheet1!R153C29</stp>
        <tr r="AC153" s="1"/>
      </tp>
      <tp t="s">
        <v>01/11/2021</v>
        <stp/>
        <stp>##V3_BDPV12</stp>
        <stp>QZ693949 Corp</stp>
        <stp>maturity</stp>
        <stp>[CashFlow Model.xlsx]Sheet1!R153C22</stp>
        <tr r="V153" s="1"/>
      </tp>
    </main>
    <main first="bloomberg.rtd">
      <tp t="s">
        <v>15/09/2022</v>
        <stp/>
        <stp>##V3_BDPV12</stp>
        <stp>UV826532 Corp</stp>
        <stp>Maturity</stp>
        <stp>[CashFlow Model.xlsx]Sheet1!R142C29</stp>
        <tr r="AC142" s="1"/>
      </tp>
      <tp t="s">
        <v>15/09/2022</v>
        <stp/>
        <stp>##V3_BDPV12</stp>
        <stp>UV826532 Corp</stp>
        <stp>maturity</stp>
        <stp>[CashFlow Model.xlsx]Sheet1!R142C22</stp>
        <tr r="V142" s="1"/>
      </tp>
    </main>
    <main first="bloomberg.rtd">
      <tp t="s">
        <v>15/09/2022</v>
        <stp/>
        <stp>##V3_BDPV12</stp>
        <stp>UV826532 Corp</stp>
        <stp>maturity</stp>
        <stp>[CashFlow Model.xlsx]Sheet1!R142C16</stp>
        <tr r="P142" s="1"/>
      </tp>
    </main>
    <main first="bloomberg.rtd">
      <tp t="s">
        <v>01/11/2021</v>
        <stp/>
        <stp>##V3_BDPV12</stp>
        <stp>QZ693949 Corp</stp>
        <stp>maturity</stp>
        <stp>[CashFlow Model.xlsx]Sheet1!R153C16</stp>
        <tr r="P153" s="1"/>
      </tp>
    </main>
    <main first="bloomberg.rtd">
      <tp t="s">
        <v>12/11/2021</v>
        <stp/>
        <stp>##V3_BDPV12</stp>
        <stp>ZP904140 Corp</stp>
        <stp>Maturity</stp>
        <stp>[CashFlow Model.xlsx]Sheet1!R152C29</stp>
        <tr r="AC152" s="1"/>
      </tp>
      <tp t="s">
        <v>12/11/2021</v>
        <stp/>
        <stp>##V3_BDPV12</stp>
        <stp>ZP904140 Corp</stp>
        <stp>maturity</stp>
        <stp>[CashFlow Model.xlsx]Sheet1!R152C22</stp>
        <tr r="V152" s="1"/>
      </tp>
    </main>
    <main first="bloomberg.rtd">
      <tp t="s">
        <v>12/11/2021</v>
        <stp/>
        <stp>##V3_BDPV12</stp>
        <stp>ZP904140 Corp</stp>
        <stp>maturity</stp>
        <stp>[CashFlow Model.xlsx]Sheet1!R152C16</stp>
        <tr r="P152" s="1"/>
      </tp>
    </main>
    <main first="bloomberg.rtd">
      <tp>
        <v>-2.4709699999999999</v>
        <stp/>
        <stp>##V3_BDPV12</stp>
        <stp>AU474747 Corp</stp>
        <stp>BB_SPRD_TO_SPLINE_EXPONENTIAL_RT</stp>
        <stp>[CashFlow Model.xlsx]Sheet1!R113C19</stp>
        <tr r="S113" s="1"/>
      </tp>
    </main>
    <main first="bloomberg.rtd">
      <tp>
        <v>0.82381899999999997</v>
        <stp/>
        <stp>##V3_BDPV12</stp>
        <stp>BJ937993 Corp</stp>
        <stp>BB_SPRD_TO_SPLINE_EXPONENTIAL_RT</stp>
        <stp>[CashFlow Model.xlsx]Sheet1!R132C19</stp>
        <tr r="S132" s="1"/>
      </tp>
    </main>
    <main first="bloomberg.rtd">
      <tp>
        <v>5</v>
        <stp/>
        <stp>##V3_BDPV12</stp>
        <stp>EH969116 Corp</stp>
        <stp>Coupon</stp>
        <stp>[CashFlow Model.xlsx]Sheet1!R71C30</stp>
        <tr r="AD71" s="1"/>
      </tp>
      <tp>
        <v>5</v>
        <stp/>
        <stp>##V3_BDPV12</stp>
        <stp>EH969116 Corp</stp>
        <stp>coupon</stp>
        <stp>[CashFlow Model.xlsx]Sheet1!R71C16</stp>
        <tr r="P71" s="1"/>
      </tp>
      <tp>
        <v>4.75</v>
        <stp/>
        <stp>##V3_BDPV12</stp>
        <stp>EJ679466 Corp</stp>
        <stp>coupon</stp>
        <stp>[CashFlow Model.xlsx]Sheet1!R69C16</stp>
        <tr r="P69" s="1"/>
      </tp>
      <tp>
        <v>5</v>
        <stp/>
        <stp>##V3_BDPV12</stp>
        <stp>EG939837 Corp</stp>
        <stp>coupon</stp>
        <stp>[CashFlow Model.xlsx]Sheet1!R73C16</stp>
        <tr r="P73" s="1"/>
      </tp>
      <tp>
        <v>3.25</v>
        <stp/>
        <stp>##V3_BDPV12</stp>
        <stp>EK699416 Corp</stp>
        <stp>coupon</stp>
        <stp>[CashFlow Model.xlsx]Sheet1!R67C16</stp>
        <tr r="P67" s="1"/>
      </tp>
      <tp>
        <v>4.75</v>
        <stp/>
        <stp>##V3_BDPV12</stp>
        <stp>EJ679466 Corp</stp>
        <stp>Coupon</stp>
        <stp>[CashFlow Model.xlsx]Sheet1!R69C30</stp>
        <tr r="AD69" s="1"/>
      </tp>
      <tp>
        <v>5</v>
        <stp/>
        <stp>##V3_BDPV12</stp>
        <stp>EG939837 Corp</stp>
        <stp>Coupon</stp>
        <stp>[CashFlow Model.xlsx]Sheet1!R73C30</stp>
        <tr r="AD73" s="1"/>
      </tp>
      <tp>
        <v>3.25</v>
        <stp/>
        <stp>##V3_BDPV12</stp>
        <stp>EK699416 Corp</stp>
        <stp>Coupon</stp>
        <stp>[CashFlow Model.xlsx]Sheet1!R67C30</stp>
        <tr r="AD67" s="1"/>
      </tp>
      <tp t="s">
        <v>01/03/2022</v>
        <stp/>
        <stp>##V3_BDPV12</stp>
        <stp>EI793398 Corp</stp>
        <stp>maturity</stp>
        <stp>[CashFlow Model.xlsx]Sheet1!R149C22</stp>
        <tr r="V149" s="1"/>
      </tp>
      <tp t="s">
        <v>01/03/2022</v>
        <stp/>
        <stp>##V3_BDPV12</stp>
        <stp>EI793398 Corp</stp>
        <stp>Maturity</stp>
        <stp>[CashFlow Model.xlsx]Sheet1!R149C29</stp>
        <tr r="AC149" s="1"/>
      </tp>
      <tp t="s">
        <v>01/03/2022</v>
        <stp/>
        <stp>##V3_BDPV12</stp>
        <stp>EI793398 Corp</stp>
        <stp>maturity</stp>
        <stp>[CashFlow Model.xlsx]Sheet1!R149C16</stp>
        <tr r="P149" s="1"/>
      </tp>
      <tp t="s">
        <v>01/08/2022</v>
        <stp/>
        <stp>##V3_BDPV12</stp>
        <stp>AO513570 Corp</stp>
        <stp>maturity</stp>
        <stp>[CashFlow Model.xlsx]Sheet1!R144C22</stp>
        <tr r="V144" s="1"/>
      </tp>
      <tp t="s">
        <v>01/08/2022</v>
        <stp/>
        <stp>##V3_BDPV12</stp>
        <stp>AO513570 Corp</stp>
        <stp>Maturity</stp>
        <stp>[CashFlow Model.xlsx]Sheet1!R144C29</stp>
        <tr r="AC144" s="1"/>
      </tp>
      <tp t="s">
        <v>15/11/2024</v>
        <stp/>
        <stp>##V3_BDPV12</stp>
        <stp>AP093098 Corp</stp>
        <stp>Maturity</stp>
        <stp>[CashFlow Model.xlsx]Sheet1!R120C29</stp>
        <tr r="AC120" s="1"/>
      </tp>
      <tp t="s">
        <v>15/11/2024</v>
        <stp/>
        <stp>##V3_BDPV12</stp>
        <stp>AP093098 Corp</stp>
        <stp>maturity</stp>
        <stp>[CashFlow Model.xlsx]Sheet1!R120C22</stp>
        <tr r="V120" s="1"/>
      </tp>
      <tp t="s">
        <v>30/05/2022</v>
        <stp/>
        <stp>##V3_BDPV12</stp>
        <stp>BJ672486 Corp</stp>
        <stp>maturity</stp>
        <stp>[CashFlow Model.xlsx]Sheet1!R146C16</stp>
        <tr r="P146" s="1"/>
      </tp>
      <tp t="s">
        <v>01/03/2025</v>
        <stp/>
        <stp>##V3_BDPV12</stp>
        <stp>EH896068 Corp</stp>
        <stp>maturity</stp>
        <stp>[CashFlow Model.xlsx]Sheet1!R117C22</stp>
        <tr r="V117" s="1"/>
      </tp>
      <tp t="s">
        <v>01/03/2025</v>
        <stp/>
        <stp>##V3_BDPV12</stp>
        <stp>EH896068 Corp</stp>
        <stp>Maturity</stp>
        <stp>[CashFlow Model.xlsx]Sheet1!R117C29</stp>
        <tr r="AC117" s="1"/>
      </tp>
      <tp t="s">
        <v>15/07/2022</v>
        <stp/>
        <stp>##V3_BDPV12</stp>
        <stp>AX601001 Corp</stp>
        <stp>maturity</stp>
        <stp>[CashFlow Model.xlsx]Sheet1!R145C16</stp>
        <tr r="P145" s="1"/>
      </tp>
      <tp t="s">
        <v>01/03/2025</v>
        <stp/>
        <stp>##V3_BDPV12</stp>
        <stp>EH896068 Corp</stp>
        <stp>maturity</stp>
        <stp>[CashFlow Model.xlsx]Sheet1!R117C16</stp>
        <tr r="P117" s="1"/>
      </tp>
      <tp t="s">
        <v>30/05/2022</v>
        <stp/>
        <stp>##V3_BDPV12</stp>
        <stp>BJ672486 Corp</stp>
        <stp>maturity</stp>
        <stp>[CashFlow Model.xlsx]Sheet1!R146C22</stp>
        <tr r="V146" s="1"/>
      </tp>
      <tp t="s">
        <v>30/05/2022</v>
        <stp/>
        <stp>##V3_BDPV12</stp>
        <stp>BJ672486 Corp</stp>
        <stp>Maturity</stp>
        <stp>[CashFlow Model.xlsx]Sheet1!R146C29</stp>
        <tr r="AC146" s="1"/>
      </tp>
      <tp t="s">
        <v>15/07/2022</v>
        <stp/>
        <stp>##V3_BDPV12</stp>
        <stp>AX601001 Corp</stp>
        <stp>maturity</stp>
        <stp>[CashFlow Model.xlsx]Sheet1!R145C22</stp>
        <tr r="V145" s="1"/>
      </tp>
      <tp t="s">
        <v>15/07/2022</v>
        <stp/>
        <stp>##V3_BDPV12</stp>
        <stp>AX601001 Corp</stp>
        <stp>Maturity</stp>
        <stp>[CashFlow Model.xlsx]Sheet1!R145C29</stp>
        <tr r="AC145" s="1"/>
      </tp>
      <tp t="s">
        <v>01/08/2022</v>
        <stp/>
        <stp>##V3_BDPV12</stp>
        <stp>AO513570 Corp</stp>
        <stp>maturity</stp>
        <stp>[CashFlow Model.xlsx]Sheet1!R144C16</stp>
        <tr r="P144" s="1"/>
      </tp>
      <tp t="s">
        <v>15/11/2024</v>
        <stp/>
        <stp>##V3_BDPV12</stp>
        <stp>AP093098 Corp</stp>
        <stp>maturity</stp>
        <stp>[CashFlow Model.xlsx]Sheet1!R120C16</stp>
        <tr r="P120" s="1"/>
      </tp>
    </main>
    <main first="bloomberg.rtd">
      <tp>
        <v>0.3720446</v>
        <stp/>
        <stp>##V3_BDPV12</stp>
        <stp>AX601001 Corp</stp>
        <stp>BB_SPRD_TO_SPLINE_EXPONENTIAL_RT</stp>
        <stp>[CashFlow Model.xlsx]Sheet1!R145C19</stp>
        <tr r="S145" s="1"/>
      </tp>
      <tp t="s">
        <v>#N/A N/A</v>
        <stp/>
        <stp>##V3_BDPV12</stp>
        <stp>BJ672486 Corp</stp>
        <stp>BB_SPRD_TO_SPLINE_EXPONENTIAL_RT</stp>
        <stp>[CashFlow Model.xlsx]Sheet1!R146C19</stp>
        <tr r="S146" s="1"/>
      </tp>
    </main>
    <main first="bloomberg.rtd">
      <tp>
        <v>-0.70839419999999997</v>
        <stp/>
        <stp>##V3_BDPV12</stp>
        <stp>AP093098 Corp</stp>
        <stp>BB_SPRD_TO_SPLINE_EXPONENTIAL_RT</stp>
        <stp>[CashFlow Model.xlsx]Sheet1!R120C19</stp>
        <tr r="S120" s="1"/>
      </tp>
      <tp>
        <v>0.61710889999999996</v>
        <stp/>
        <stp>##V3_BDPV12</stp>
        <stp>AO513570 Corp</stp>
        <stp>BB_SPRD_TO_SPLINE_EXPONENTIAL_RT</stp>
        <stp>[CashFlow Model.xlsx]Sheet1!R144C19</stp>
        <tr r="S144" s="1"/>
      </tp>
    </main>
    <main first="bloomberg.rtd">
      <tp>
        <v>-2.4333260000000001</v>
        <stp/>
        <stp>##V3_BDPV12</stp>
        <stp>EH896068 Corp</stp>
        <stp>BB_SPRD_TO_SPLINE_EXPONENTIAL_RT</stp>
        <stp>[CashFlow Model.xlsx]Sheet1!R117C19</stp>
        <tr r="S117" s="1"/>
      </tp>
    </main>
    <main first="bloomberg.rtd">
      <tp>
        <v>-0.85344580000000003</v>
        <stp/>
        <stp>##V3_BDPV12</stp>
        <stp>EI793398 Corp</stp>
        <stp>BB_SPRD_TO_SPLINE_EXPONENTIAL_RT</stp>
        <stp>[CashFlow Model.xlsx]Sheet1!R149C19</stp>
        <tr r="S149" s="1"/>
      </tp>
    </main>
    <main first="bloomberg.rtd">
      <tp t="s">
        <v>15/06/2023</v>
        <stp/>
        <stp>##V3_BDPV12</stp>
        <stp>BG670579 Corp</stp>
        <stp>Maturity</stp>
        <stp>[CashFlow Model.xlsx]Sheet1!R134C29</stp>
        <tr r="AC134" s="1"/>
      </tp>
      <tp t="s">
        <v>15/06/2023</v>
        <stp/>
        <stp>##V3_BDPV12</stp>
        <stp>BG670579 Corp</stp>
        <stp>maturity</stp>
        <stp>[CashFlow Model.xlsx]Sheet1!R134C22</stp>
        <tr r="V134" s="1"/>
      </tp>
      <tp t="s">
        <v>01/10/2023</v>
        <stp/>
        <stp>##V3_BDPV12</stp>
        <stp>AU270059 Corp</stp>
        <stp>maturity</stp>
        <stp>[CashFlow Model.xlsx]Sheet1!R131C16</stp>
        <tr r="P131" s="1"/>
      </tp>
      <tp t="s">
        <v>15/06/2023</v>
        <stp/>
        <stp>##V3_BDPV12</stp>
        <stp>BG670579 Corp</stp>
        <stp>maturity</stp>
        <stp>[CashFlow Model.xlsx]Sheet1!R134C16</stp>
        <tr r="P134" s="1"/>
      </tp>
      <tp t="s">
        <v>01/10/2023</v>
        <stp/>
        <stp>##V3_BDPV12</stp>
        <stp>AU270059 Corp</stp>
        <stp>Maturity</stp>
        <stp>[CashFlow Model.xlsx]Sheet1!R131C29</stp>
        <tr r="AC131" s="1"/>
      </tp>
      <tp t="s">
        <v>01/10/2023</v>
        <stp/>
        <stp>##V3_BDPV12</stp>
        <stp>AU270059 Corp</stp>
        <stp>maturity</stp>
        <stp>[CashFlow Model.xlsx]Sheet1!R131C22</stp>
        <tr r="V131" s="1"/>
      </tp>
    </main>
    <main first="bloomberg.rtd">
      <tp>
        <v>-2.5758530000000002E-2</v>
        <stp/>
        <stp>##V3_BDPV12</stp>
        <stp>AU270059 Corp</stp>
        <stp>BB_SPRD_TO_SPLINE_EXPONENTIAL_RT</stp>
        <stp>[CashFlow Model.xlsx]Sheet1!R131C19</stp>
        <tr r="S131" s="1"/>
      </tp>
    </main>
    <main first="bloomberg.rtd">
      <tp>
        <v>-2.799477</v>
        <stp/>
        <stp>##V3_BDPV12</stp>
        <stp>BG670579 Corp</stp>
        <stp>BB_SPRD_TO_SPLINE_EXPONENTIAL_RT</stp>
        <stp>[CashFlow Model.xlsx]Sheet1!R134C19</stp>
        <tr r="S134" s="1"/>
      </tp>
    </main>
    <main first="bloomberg.rtd">
      <tp>
        <v>3.35</v>
        <stp/>
        <stp>##V3_BDPV12</stp>
        <stp>AW703520 Corp</stp>
        <stp>coupon</stp>
        <stp>[CashFlow Model.xlsx]Sheet1!R79C16</stp>
        <tr r="P79" s="1"/>
      </tp>
      <tp>
        <v>3.35</v>
        <stp/>
        <stp>##V3_BDPV12</stp>
        <stp>AW703520 Corp</stp>
        <stp>Coupon</stp>
        <stp>[CashFlow Model.xlsx]Sheet1!R79C30</stp>
        <tr r="AD79" s="1"/>
      </tp>
      <tp>
        <v>6</v>
        <stp/>
        <stp>##V3_BDPV12</stp>
        <stp>EC237370 Corp</stp>
        <stp>Coupon</stp>
        <stp>[CashFlow Model.xlsx]Sheet1!R86C30</stp>
        <tr r="AD86" s="1"/>
      </tp>
      <tp>
        <v>6</v>
        <stp/>
        <stp>##V3_BDPV12</stp>
        <stp>EC237370 Corp</stp>
        <stp>coupon</stp>
        <stp>[CashFlow Model.xlsx]Sheet1!R86C16</stp>
        <tr r="P86" s="1"/>
      </tp>
      <tp t="s">
        <v>01/06/2025</v>
        <stp/>
        <stp>##V3_BDPV12</stp>
        <stp>EK769119 Corp</stp>
        <stp>maturity</stp>
        <stp>[CashFlow Model.xlsx]Sheet1!R115C16</stp>
        <tr r="P115" s="1"/>
      </tp>
      <tp t="s">
        <v>01/06/2025</v>
        <stp/>
        <stp>##V3_BDPV12</stp>
        <stp>EK769119 Corp</stp>
        <stp>maturity</stp>
        <stp>[CashFlow Model.xlsx]Sheet1!R115C22</stp>
        <tr r="V115" s="1"/>
      </tp>
      <tp t="s">
        <v>01/06/2025</v>
        <stp/>
        <stp>##V3_BDPV12</stp>
        <stp>EK769119 Corp</stp>
        <stp>Maturity</stp>
        <stp>[CashFlow Model.xlsx]Sheet1!R115C29</stp>
        <tr r="AC115" s="1"/>
      </tp>
      <tp t="s">
        <v>15/05/2025</v>
        <stp/>
        <stp>##V3_BDPV12</stp>
        <stp>AR689537 Corp</stp>
        <stp>maturity</stp>
        <stp>[CashFlow Model.xlsx]Sheet1!R116C16</stp>
        <tr r="P116" s="1"/>
      </tp>
      <tp t="s">
        <v>15/05/2025</v>
        <stp/>
        <stp>##V3_BDPV12</stp>
        <stp>AR689537 Corp</stp>
        <stp>Maturity</stp>
        <stp>[CashFlow Model.xlsx]Sheet1!R116C29</stp>
        <tr r="AC116" s="1"/>
      </tp>
      <tp t="s">
        <v>15/05/2025</v>
        <stp/>
        <stp>##V3_BDPV12</stp>
        <stp>AR689537 Corp</stp>
        <stp>maturity</stp>
        <stp>[CashFlow Model.xlsx]Sheet1!R116C22</stp>
        <tr r="V116" s="1"/>
      </tp>
      <tp>
        <v>-2.1737700000000002</v>
        <stp/>
        <stp>##V3_BDPV12</stp>
        <stp>AR689537 Corp</stp>
        <stp>BB_SPRD_TO_SPLINE_EXPONENTIAL_RT</stp>
        <stp>[CashFlow Model.xlsx]Sheet1!R116C19</stp>
        <tr r="S116" s="1"/>
      </tp>
    </main>
    <main first="bloomberg.rtd">
      <tp>
        <v>-3.3725670000000001</v>
        <stp/>
        <stp>##V3_BDPV12</stp>
        <stp>EK769119 Corp</stp>
        <stp>BB_SPRD_TO_SPLINE_EXPONENTIAL_RT</stp>
        <stp>[CashFlow Model.xlsx]Sheet1!R115C19</stp>
        <tr r="S115" s="1"/>
      </tp>
    </main>
    <main first="bloomberg.rtd">
      <tp>
        <v>3</v>
        <stp/>
        <stp>##V3_BDPV12</stp>
        <stp>AX390582 Corp</stp>
        <stp>Coupon</stp>
        <stp>[CashFlow Model.xlsx]Sheet1!R93C30</stp>
        <tr r="AD93" s="1"/>
      </tp>
      <tp>
        <v>3</v>
        <stp/>
        <stp>##V3_BDPV12</stp>
        <stp>AX390582 Corp</stp>
        <stp>coupon</stp>
        <stp>[CashFlow Model.xlsx]Sheet1!R93C16</stp>
        <tr r="P93" s="1"/>
      </tp>
      <tp>
        <v>4.75</v>
        <stp/>
        <stp>##V3_BDPV12</stp>
        <stp>EJ514272 Corp</stp>
        <stp>Coupon</stp>
        <stp>[CashFlow Model.xlsx]Sheet1!R95C30</stp>
        <tr r="AD95" s="1"/>
      </tp>
      <tp>
        <v>3.5</v>
        <stp/>
        <stp>##V3_BDPV12</stp>
        <stp>EK274354 Corp</stp>
        <stp>Coupon</stp>
        <stp>[CashFlow Model.xlsx]Sheet1!R91C30</stp>
        <tr r="AD91" s="1"/>
      </tp>
      <tp>
        <v>3.5</v>
        <stp/>
        <stp>##V3_BDPV12</stp>
        <stp>EK274354 Corp</stp>
        <stp>coupon</stp>
        <stp>[CashFlow Model.xlsx]Sheet1!R91C16</stp>
        <tr r="P91" s="1"/>
      </tp>
      <tp>
        <v>4.75</v>
        <stp/>
        <stp>##V3_BDPV12</stp>
        <stp>EJ514272 Corp</stp>
        <stp>coupon</stp>
        <stp>[CashFlow Model.xlsx]Sheet1!R95C16</stp>
        <tr r="P95" s="1"/>
      </tp>
      <tp>
        <v>5</v>
        <stp/>
        <stp>##V3_BDPV12</stp>
        <stp>ED154470 Corp</stp>
        <stp>Coupon</stp>
        <stp>[CashFlow Model.xlsx]Sheet1!R80C30</stp>
        <tr r="AD80" s="1"/>
      </tp>
      <tp>
        <v>5</v>
        <stp/>
        <stp>##V3_BDPV12</stp>
        <stp>ED154470 Corp</stp>
        <stp>coupon</stp>
        <stp>[CashFlow Model.xlsx]Sheet1!R80C16</stp>
        <tr r="P80" s="1"/>
      </tp>
      <tp>
        <v>5.75</v>
        <stp/>
        <stp>##V3_BDPV12</stp>
        <stp>EC534684 Corp</stp>
        <stp>Coupon</stp>
        <stp>[CashFlow Model.xlsx]Sheet1!R82C30</stp>
        <tr r="AD82" s="1"/>
      </tp>
      <tp>
        <v>1.45</v>
        <stp/>
        <stp>##V3_BDPV12</stp>
        <stp>BG013029 Corp</stp>
        <stp>coupon</stp>
        <stp>[CashFlow Model.xlsx]Sheet1!R78C16</stp>
        <tr r="P78" s="1"/>
      </tp>
      <tp t="s">
        <v>BTPS</v>
        <stp/>
        <stp>##V3_BDPV12</stp>
        <stp>QZ766515 Corp</stp>
        <stp>ticker</stp>
        <stp>[CashFlow Model.xlsx]Sheet1!R61C16</stp>
        <tr r="P61" s="1"/>
      </tp>
      <tp>
        <v>1.45</v>
        <stp/>
        <stp>##V3_BDPV12</stp>
        <stp>BG013029 Corp</stp>
        <stp>Coupon</stp>
        <stp>[CashFlow Model.xlsx]Sheet1!R78C30</stp>
        <tr r="AD78" s="1"/>
      </tp>
      <tp>
        <v>5.75</v>
        <stp/>
        <stp>##V3_BDPV12</stp>
        <stp>EC534684 Corp</stp>
        <stp>coupon</stp>
        <stp>[CashFlow Model.xlsx]Sheet1!R82C16</stp>
        <tr r="P82" s="1"/>
      </tp>
      <tp>
        <v>-2.4902069999999998</v>
        <stp/>
        <stp>##V3_BDPV12</stp>
        <stp>ZR788824 Corp</stp>
        <stp>BB_SPRD_TO_SPLINE_EXPONENTIAL_RT</stp>
        <stp>[CashFlow Model.xlsx]Sheet1!R118C19</stp>
        <tr r="S118" s="1"/>
      </tp>
    </main>
    <main first="bloomberg.rtd">
      <tp t="s">
        <v>01/02/2025</v>
        <stp/>
        <stp>##V3_BDPV12</stp>
        <stp>ZR788824 Corp</stp>
        <stp>maturity</stp>
        <stp>[CashFlow Model.xlsx]Sheet1!R118C22</stp>
        <tr r="V118" s="1"/>
      </tp>
      <tp t="s">
        <v>01/02/2025</v>
        <stp/>
        <stp>##V3_BDPV12</stp>
        <stp>ZR788824 Corp</stp>
        <stp>Maturity</stp>
        <stp>[CashFlow Model.xlsx]Sheet1!R118C29</stp>
        <tr r="AC118" s="1"/>
      </tp>
    </main>
    <main first="bloomberg.rtd">
      <tp t="s">
        <v>01/02/2025</v>
        <stp/>
        <stp>##V3_BDPV12</stp>
        <stp>ZR788824 Corp</stp>
        <stp>maturity</stp>
        <stp>[CashFlow Model.xlsx]Sheet1!R118C16</stp>
        <tr r="P118" s="1"/>
      </tp>
    </main>
    <main first="bloomberg.rtd">
      <tp>
        <v>5.25</v>
        <stp/>
        <stp>##V3_BDPV12</stp>
        <stp>EC065947 Corp</stp>
        <stp>coupon</stp>
        <stp>[CashFlow Model.xlsx]Sheet1!R92C16</stp>
        <tr r="P92" s="1"/>
      </tp>
      <tp>
        <v>2.4500000000000002</v>
        <stp/>
        <stp>##V3_BDPV12</stp>
        <stp>AM201615 Corp</stp>
        <stp>coupon</stp>
        <stp>[CashFlow Model.xlsx]Sheet1!R81C16</stp>
        <tr r="P81" s="1"/>
      </tp>
      <tp>
        <v>5.25</v>
        <stp/>
        <stp>##V3_BDPV12</stp>
        <stp>EC065947 Corp</stp>
        <stp>Coupon</stp>
        <stp>[CashFlow Model.xlsx]Sheet1!R92C30</stp>
        <tr r="AD92" s="1"/>
      </tp>
      <tp>
        <v>2.4500000000000002</v>
        <stp/>
        <stp>##V3_BDPV12</stp>
        <stp>AM201615 Corp</stp>
        <stp>Coupon</stp>
        <stp>[CashFlow Model.xlsx]Sheet1!R81C30</stp>
        <tr r="AD81" s="1"/>
      </tp>
      <tp t="s">
        <v>#N/A N/A</v>
        <stp/>
        <stp>##V3_BDPV12</stp>
        <stp>BBG011MD2HX7 Corp</stp>
        <stp>YLD_CNV_MID</stp>
        <stp>[CashFlow Model.xlsx]Sheet1!R127C17</stp>
        <tr r="Q127" s="1"/>
      </tp>
    </main>
    <main first="bloomberg.rtd">
      <tp>
        <v>2.95</v>
        <stp/>
        <stp>##V3_BDPV12</stp>
        <stp>AQ706282 Corp</stp>
        <stp>coupon</stp>
        <stp>[CashFlow Model.xlsx]Sheet1!R74C16</stp>
        <tr r="P74" s="1"/>
      </tp>
      <tp>
        <v>2.95</v>
        <stp/>
        <stp>##V3_BDPV12</stp>
        <stp>AQ706282 Corp</stp>
        <stp>Coupon</stp>
        <stp>[CashFlow Model.xlsx]Sheet1!R74C30</stp>
        <tr r="AD74" s="1"/>
      </tp>
    </main>
    <main first="bloomberg.rtd">
      <tp t="s">
        <v>01/09/2024</v>
        <stp/>
        <stp>##V3_BDPV12</stp>
        <stp>EK093352 Corp</stp>
        <stp>maturity</stp>
        <stp>[CashFlow Model.xlsx]Sheet1!R121C22</stp>
        <tr r="V121" s="1"/>
      </tp>
      <tp t="s">
        <v>01/09/2024</v>
        <stp/>
        <stp>##V3_BDPV12</stp>
        <stp>EK093352 Corp</stp>
        <stp>Maturity</stp>
        <stp>[CashFlow Model.xlsx]Sheet1!R121C29</stp>
        <tr r="AC121" s="1"/>
      </tp>
      <tp t="s">
        <v>15/05/2024</v>
        <stp/>
        <stp>##V3_BDPV12</stp>
        <stp>AM796312 Corp</stp>
        <stp>maturity</stp>
        <stp>[CashFlow Model.xlsx]Sheet1!R124C22</stp>
        <tr r="V124" s="1"/>
      </tp>
      <tp t="s">
        <v>15/05/2024</v>
        <stp/>
        <stp>##V3_BDPV12</stp>
        <stp>AM796312 Corp</stp>
        <stp>Maturity</stp>
        <stp>[CashFlow Model.xlsx]Sheet1!R124C29</stp>
        <tr r="AC124" s="1"/>
      </tp>
      <tp t="s">
        <v>15/10/2021</v>
        <stp/>
        <stp>##V3_BDPV12</stp>
        <stp>AU896732 Corp</stp>
        <stp>Maturity</stp>
        <stp>[CashFlow Model.xlsx]Sheet1!R154C29</stp>
        <tr r="AC154" s="1"/>
      </tp>
      <tp t="s">
        <v>15/10/2021</v>
        <stp/>
        <stp>##V3_BDPV12</stp>
        <stp>AU896732 Corp</stp>
        <stp>maturity</stp>
        <stp>[CashFlow Model.xlsx]Sheet1!R154C22</stp>
        <tr r="V154" s="1"/>
      </tp>
      <tp t="s">
        <v>15/05/2024</v>
        <stp/>
        <stp>##V3_BDPV12</stp>
        <stp>AM796312 Corp</stp>
        <stp>maturity</stp>
        <stp>[CashFlow Model.xlsx]Sheet1!R124C16</stp>
        <tr r="P124" s="1"/>
      </tp>
      <tp t="s">
        <v>15/10/2021</v>
        <stp/>
        <stp>##V3_BDPV12</stp>
        <stp>AU896732 Corp</stp>
        <stp>maturity</stp>
        <stp>[CashFlow Model.xlsx]Sheet1!R154C16</stp>
        <tr r="P154" s="1"/>
      </tp>
      <tp t="s">
        <v>01/09/2024</v>
        <stp/>
        <stp>##V3_BDPV12</stp>
        <stp>EK093352 Corp</stp>
        <stp>maturity</stp>
        <stp>[CashFlow Model.xlsx]Sheet1!R121C16</stp>
        <tr r="P121" s="1"/>
      </tp>
      <tp t="s">
        <v>01/06/2027</v>
        <stp/>
        <stp>##V3_BDPV12</stp>
        <stp>AM293682 Corp</stp>
        <stp>maturity</stp>
        <stp>[CashFlow Model.xlsx]Sheet1!R102C22</stp>
        <tr r="V102" s="1"/>
      </tp>
      <tp t="s">
        <v>01/06/2027</v>
        <stp/>
        <stp>##V3_BDPV12</stp>
        <stp>AM293682 Corp</stp>
        <stp>Maturity</stp>
        <stp>[CashFlow Model.xlsx]Sheet1!R102C29</stp>
        <tr r="AC102" s="1"/>
      </tp>
      <tp t="s">
        <v>01/06/2027</v>
        <stp/>
        <stp>##V3_BDPV12</stp>
        <stp>AM293682 Corp</stp>
        <stp>maturity</stp>
        <stp>[CashFlow Model.xlsx]Sheet1!R102C16</stp>
        <tr r="P102" s="1"/>
      </tp>
      <tp t="s">
        <v>15/03/2023</v>
        <stp/>
        <stp>##V3_BDPV12</stp>
        <stp>JK394212 Corp</stp>
        <stp>maturity</stp>
        <stp>[CashFlow Model.xlsx]Sheet1!R136C22</stp>
        <tr r="V136" s="1"/>
      </tp>
      <tp t="s">
        <v>15/03/2023</v>
        <stp/>
        <stp>##V3_BDPV12</stp>
        <stp>JK394212 Corp</stp>
        <stp>Maturity</stp>
        <stp>[CashFlow Model.xlsx]Sheet1!R136C29</stp>
        <tr r="AC136" s="1"/>
      </tp>
      <tp t="s">
        <v>15/03/2023</v>
        <stp/>
        <stp>##V3_BDPV12</stp>
        <stp>JK394212 Corp</stp>
        <stp>maturity</stp>
        <stp>[CashFlow Model.xlsx]Sheet1!R136C16</stp>
        <tr r="P136" s="1"/>
      </tp>
    </main>
    <main first="bloomberg.rtd">
      <tp>
        <v>1.08894</v>
        <stp/>
        <stp>##V3_BDPV12</stp>
        <stp>JK394212 Corp</stp>
        <stp>BB_SPRD_TO_SPLINE_EXPONENTIAL_RT</stp>
        <stp>[CashFlow Model.xlsx]Sheet1!R136C19</stp>
        <tr r="S136" s="1"/>
      </tp>
    </main>
    <main first="bloomberg.rtd">
      <tp>
        <v>-0.2721364</v>
        <stp/>
        <stp>##V3_BDPV12</stp>
        <stp>AM293682 Corp</stp>
        <stp>BB_SPRD_TO_SPLINE_EXPONENTIAL_RT</stp>
        <stp>[CashFlow Model.xlsx]Sheet1!R102C19</stp>
        <tr r="S102" s="1"/>
      </tp>
    </main>
    <main first="bloomberg.rtd">
      <tp>
        <v>0.84380560000000004</v>
        <stp/>
        <stp>##V3_BDPV12</stp>
        <stp>EK093352 Corp</stp>
        <stp>BB_SPRD_TO_SPLINE_EXPONENTIAL_RT</stp>
        <stp>[CashFlow Model.xlsx]Sheet1!R121C19</stp>
        <tr r="S121" s="1"/>
      </tp>
    </main>
    <main first="bloomberg.rtd">
      <tp>
        <v>-3.8852310000000001</v>
        <stp/>
        <stp>##V3_BDPV12</stp>
        <stp>AU896732 Corp</stp>
        <stp>BB_SPRD_TO_SPLINE_EXPONENTIAL_RT</stp>
        <stp>[CashFlow Model.xlsx]Sheet1!R154C19</stp>
        <tr r="S154" s="1"/>
      </tp>
      <tp>
        <v>-0.122035</v>
        <stp/>
        <stp>##V3_BDPV12</stp>
        <stp>AM796312 Corp</stp>
        <stp>BB_SPRD_TO_SPLINE_EXPONENTIAL_RT</stp>
        <stp>[CashFlow Model.xlsx]Sheet1!R124C19</stp>
        <tr r="S124" s="1"/>
      </tp>
    </main>
    <main first="bloomberg.rtd">
      <tp>
        <v>4</v>
        <stp/>
        <stp>##V3_BDPV12</stp>
        <stp>EF130795 Corp</stp>
        <stp>Coupon</stp>
        <stp>[CashFlow Model.xlsx]Sheet1!R76C30</stp>
        <tr r="AD76" s="1"/>
      </tp>
      <tp>
        <v>1.65</v>
        <stp/>
        <stp>##V3_BDPV12</stp>
        <stp>BJ837911 Corp</stp>
        <stp>coupon</stp>
        <stp>[CashFlow Model.xlsx]Sheet1!R88C16</stp>
        <tr r="P88" s="1"/>
      </tp>
      <tp>
        <v>1.65</v>
        <stp/>
        <stp>##V3_BDPV12</stp>
        <stp>BJ837911 Corp</stp>
        <stp>Coupon</stp>
        <stp>[CashFlow Model.xlsx]Sheet1!R88C30</stp>
        <tr r="AD88" s="1"/>
      </tp>
      <tp>
        <v>4</v>
        <stp/>
        <stp>##V3_BDPV12</stp>
        <stp>EF130795 Corp</stp>
        <stp>coupon</stp>
        <stp>[CashFlow Model.xlsx]Sheet1!R76C16</stp>
        <tr r="P76" s="1"/>
      </tp>
      <tp t="s">
        <v>01/03/2026</v>
        <stp/>
        <stp>##V3_BDPV12</stp>
        <stp>EI415319 Corp</stp>
        <stp>maturity</stp>
        <stp>[CashFlow Model.xlsx]Sheet1!R110C16</stp>
        <tr r="P110" s="1"/>
      </tp>
      <tp t="s">
        <v>#N/A N/A</v>
        <stp/>
        <stp>##V3_BDPV12</stp>
        <stp>ZP904058 Corp</stp>
        <stp>BB_SPRD_TO_SPLINE_EXPONENTIAL_RT</stp>
        <stp>[CashFlow Model.xlsx]Sheet1!R155C19</stp>
        <tr r="S155" s="1"/>
      </tp>
      <tp t="s">
        <v>01/03/2026</v>
        <stp/>
        <stp>##V3_BDPV12</stp>
        <stp>EI415319 Corp</stp>
        <stp>maturity</stp>
        <stp>[CashFlow Model.xlsx]Sheet1!R110C22</stp>
        <tr r="V110" s="1"/>
      </tp>
      <tp t="s">
        <v>01/03/2026</v>
        <stp/>
        <stp>##V3_BDPV12</stp>
        <stp>EI415319 Corp</stp>
        <stp>Maturity</stp>
        <stp>[CashFlow Model.xlsx]Sheet1!R110C29</stp>
        <tr r="AC110" s="1"/>
      </tp>
    </main>
    <main first="bloomberg.rtd">
      <tp>
        <v>-1.687241</v>
        <stp/>
        <stp>##V3_BDPV12</stp>
        <stp>EI415319 Corp</stp>
        <stp>BB_SPRD_TO_SPLINE_EXPONENTIAL_RT</stp>
        <stp>[CashFlow Model.xlsx]Sheet1!R110C19</stp>
        <tr r="S110" s="1"/>
      </tp>
    </main>
    <main first="bloomberg.rtd">
      <tp t="s">
        <v>14/10/2021</v>
        <stp/>
        <stp>##V3_BDPV12</stp>
        <stp>ZP904058 Corp</stp>
        <stp>Maturity</stp>
        <stp>[CashFlow Model.xlsx]Sheet1!R155C29</stp>
        <tr r="AC155" s="1"/>
      </tp>
      <tp t="s">
        <v>14/10/2021</v>
        <stp/>
        <stp>##V3_BDPV12</stp>
        <stp>ZP904058 Corp</stp>
        <stp>maturity</stp>
        <stp>[CashFlow Model.xlsx]Sheet1!R155C22</stp>
        <tr r="V155" s="1"/>
      </tp>
    </main>
    <main first="bloomberg.rtd">
      <tp t="s">
        <v>14/10/2021</v>
        <stp/>
        <stp>##V3_BDPV12</stp>
        <stp>ZP904058 Corp</stp>
        <stp>maturity</stp>
        <stp>[CashFlow Model.xlsx]Sheet1!R155C16</stp>
        <tr r="P155" s="1"/>
      </tp>
    </main>
    <main first="bloomberg.rtd">
      <tp>
        <v>2</v>
        <stp/>
        <stp>##V3_BDPV12</stp>
        <stp>AQ935391 Corp</stp>
        <stp>coupon</stp>
        <stp>[CashFlow Model.xlsx]Sheet1!R98C16</stp>
        <tr r="P98" s="1"/>
      </tp>
      <tp>
        <v>2</v>
        <stp/>
        <stp>##V3_BDPV12</stp>
        <stp>AQ935391 Corp</stp>
        <stp>Coupon</stp>
        <stp>[CashFlow Model.xlsx]Sheet1!R98C30</stp>
        <tr r="AD98" s="1"/>
      </tp>
    </main>
    <main first="bloomberg.rtd">
      <tp>
        <v>0.6</v>
        <stp/>
        <stp>##V3_BDPV12</stp>
        <stp>IT0005436693 Govt</stp>
        <stp>coupon</stp>
        <stp>[CashFlow Model.xlsx]Sheet1!R85C16</stp>
        <tr r="P85" s="1"/>
      </tp>
      <tp>
        <v>0.6</v>
        <stp/>
        <stp>##V3_BDPV12</stp>
        <stp>IT0005436693 Govt</stp>
        <stp>Coupon</stp>
        <stp>[CashFlow Model.xlsx]Sheet1!R85C30</stp>
        <tr r="AD85" s="1"/>
      </tp>
      <tp>
        <v>0</v>
        <stp/>
        <stp>##V3_BDPV12</stp>
        <stp>BBG011MD2HX7 Corp</stp>
        <stp>Coupon</stp>
        <stp>[CashFlow Model.xlsx]Sheet1!R127C30</stp>
        <tr r="AD127" s="1"/>
      </tp>
      <tp>
        <v>0</v>
        <stp/>
        <stp>##V3_BDPV12</stp>
        <stp>BBG011MD2HX7 Corp</stp>
        <stp>coupon</stp>
        <stp>[CashFlow Model.xlsx]Sheet1!R127C16</stp>
        <tr r="P127" s="1"/>
      </tp>
      <tp>
        <v>0.5</v>
        <stp/>
        <stp>##V3_BDPV12</stp>
        <stp>IT0005445306 Govt</stp>
        <stp>coupon</stp>
        <stp>[CashFlow Model.xlsx]Sheet1!R96C16</stp>
        <tr r="P96" s="1"/>
      </tp>
      <tp>
        <v>0.5</v>
        <stp/>
        <stp>##V3_BDPV12</stp>
        <stp>IT0005445306 Govt</stp>
        <stp>Coupon</stp>
        <stp>[CashFlow Model.xlsx]Sheet1!R96C30</stp>
        <tr r="AD96" s="1"/>
      </tp>
      <tp>
        <v>0.9</v>
        <stp/>
        <stp>##V3_BDPV12</stp>
        <stp>IT0005422891 Govt</stp>
        <stp>Coupon</stp>
        <stp>[CashFlow Model.xlsx]Sheet1!R87C30</stp>
        <tr r="AD87" s="1"/>
      </tp>
      <tp>
        <v>0.9</v>
        <stp/>
        <stp>##V3_BDPV12</stp>
        <stp>IT0005422891 Govt</stp>
        <stp>coupon</stp>
        <stp>[CashFlow Model.xlsx]Sheet1!R87C16</stp>
        <tr r="P87" s="1"/>
      </tp>
      <tp t="s">
        <v>01/08/2026</v>
        <stp/>
        <stp>##V3_BDPV12</stp>
        <stp xml:space="preserve"> BBG011MMHXM8 govt</stp>
        <stp>maturity</stp>
        <stp>[CashFlow Model.xlsx]Sheet1!R106C16</stp>
        <tr r="P106" s="1"/>
      </tp>
      <tp t="s">
        <v>01/08/2026</v>
        <stp/>
        <stp>##V3_BDPV12</stp>
        <stp xml:space="preserve"> BBG011MMHXM8 govt</stp>
        <stp>Maturity</stp>
        <stp>[CashFlow Model.xlsx]Sheet1!R106C29</stp>
        <tr r="AC106" s="1"/>
      </tp>
      <tp t="s">
        <v>01/08/2026</v>
        <stp/>
        <stp>##V3_BDPV12</stp>
        <stp xml:space="preserve"> BBG011MMHXM8 govt</stp>
        <stp>maturity</stp>
        <stp>[CashFlow Model.xlsx]Sheet1!R106C22</stp>
        <tr r="V106" s="1"/>
      </tp>
      <tp t="s">
        <v>.BTPS</v>
        <stp/>
        <stp>##V3_BDPV12</stp>
        <stp>BBG011RFXP29 Govt</stp>
        <stp>ticker</stp>
        <stp>[CashFlow Model.xlsx]Sheet1!R122C16</stp>
        <tr r="P122" s="1"/>
      </tp>
      <tp>
        <v>0.25</v>
        <stp/>
        <stp>##V3_BDPV12</stp>
        <stp>IT0005433690 Govt</stp>
        <stp>coupon</stp>
        <stp>[CashFlow Model.xlsx]Sheet1!R97C16</stp>
        <tr r="P97" s="1"/>
      </tp>
      <tp>
        <v>0.25</v>
        <stp/>
        <stp>##V3_BDPV12</stp>
        <stp>IT0005433690 Govt</stp>
        <stp>Coupon</stp>
        <stp>[CashFlow Model.xlsx]Sheet1!R97C30</stp>
        <tr r="AD97" s="1"/>
      </tp>
      <tp>
        <v>0.95</v>
        <stp/>
        <stp>##V3_BDPV12</stp>
        <stp>IT0005433195 Govt</stp>
        <stp>Coupon</stp>
        <stp>[CashFlow Model.xlsx]Sheet1!R75C30</stp>
        <tr r="AD75" s="1"/>
      </tp>
      <tp>
        <v>0.95</v>
        <stp/>
        <stp>##V3_BDPV12</stp>
        <stp>IT0005433195 Govt</stp>
        <stp>coupon</stp>
        <stp>[CashFlow Model.xlsx]Sheet1!R75C16</stp>
        <tr r="P75" s="1"/>
      </tp>
      <tp>
        <v>6.5</v>
        <stp/>
        <stp>##V3_BDPV12</stp>
        <stp>IT0001174611 corp</stp>
        <stp>coupon</stp>
        <stp>[CashFlow Model.xlsx]Sheet1!R99C16</stp>
        <tr r="P99" s="1"/>
      </tp>
      <tp>
        <v>6.5</v>
        <stp/>
        <stp>##V3_BDPV12</stp>
        <stp>IT0001174611 corp</stp>
        <stp>Coupon</stp>
        <stp>[CashFlow Model.xlsx]Sheet1!R99C30</stp>
        <tr r="AD99" s="1"/>
      </tp>
      <tp>
        <v>1.7</v>
        <stp/>
        <stp>##V3_BDPV12</stp>
        <stp>IT0005425233 corp</stp>
        <stp>coupon</stp>
        <stp>[CashFlow Model.xlsx]Sheet1!R62C16</stp>
        <tr r="P62" s="1"/>
      </tp>
      <tp>
        <v>1.7</v>
        <stp/>
        <stp>##V3_BDPV12</stp>
        <stp>IT0005425233 corp</stp>
        <stp>Coupon</stp>
        <stp>[CashFlow Model.xlsx]Sheet1!R62C30</stp>
        <tr r="AD62" s="1"/>
      </tp>
      <tp>
        <v>2.15</v>
        <stp/>
        <stp>##V3_BDPV12</stp>
        <stp>IT0005441883 Govt</stp>
        <stp>Coupon</stp>
        <stp>[CashFlow Model.xlsx]Sheet1!R60C30</stp>
        <tr r="AD60" s="1"/>
      </tp>
      <tp>
        <v>2.15</v>
        <stp/>
        <stp>##V3_BDPV12</stp>
        <stp>IT0005441883 Govt</stp>
        <stp>coupon</stp>
        <stp>[CashFlow Model.xlsx]Sheet1!R60C16</stp>
        <tr r="P60" s="1"/>
      </tp>
      <tp>
        <v>1.8</v>
        <stp/>
        <stp>##V3_BDPV12</stp>
        <stp>IT0005421703 Govt</stp>
        <stp>coupon</stp>
        <stp>[CashFlow Model.xlsx]Sheet1!R70C16</stp>
        <tr r="P70" s="1"/>
      </tp>
      <tp>
        <v>1.8</v>
        <stp/>
        <stp>##V3_BDPV12</stp>
        <stp>IT0005421703 Govt</stp>
        <stp>Coupon</stp>
        <stp>[CashFlow Model.xlsx]Sheet1!R70C30</stp>
        <tr r="AD70" s="1"/>
      </tp>
      <tp t="s">
        <v>BTPS</v>
        <stp/>
        <stp>##V3_BDPV12</stp>
        <stp xml:space="preserve"> IT0005449969 Govt</stp>
        <stp>ticker</stp>
        <stp>[CashFlow Model.xlsx]Sheet1!R84C16</stp>
        <tr r="P84" s="1"/>
      </tp>
      <tp>
        <v>1.5</v>
        <stp/>
        <stp>##V3_BDPV12</stp>
        <stp>IT0005438004 Govt</stp>
        <stp>Coupon</stp>
        <stp>[CashFlow Model.xlsx]Sheet1!R68C30</stp>
        <tr r="AD68" s="1"/>
      </tp>
      <tp>
        <v>1.5</v>
        <stp/>
        <stp>##V3_BDPV12</stp>
        <stp>IT0005438004 Govt</stp>
        <stp>coupon</stp>
        <stp>[CashFlow Model.xlsx]Sheet1!R68C16</stp>
        <tr r="P68" s="1"/>
      </tp>
    </main>
    <main first="bloomberg.rtd">
      <tp t="s">
        <v>BTPS</v>
        <stp/>
        <stp>##V3_BDPV12</stp>
        <stp>IT0001174611 corp</stp>
        <stp>ticker</stp>
        <stp>[CashFlow Model.xlsx]Sheet1!R99C16</stp>
        <tr r="P99" s="1"/>
      </tp>
      <tp t="s">
        <v>BTPS</v>
        <stp/>
        <stp>##V3_BDPV12</stp>
        <stp>IT0005425233 corp</stp>
        <stp>ticker</stp>
        <stp>[CashFlow Model.xlsx]Sheet1!R62C16</stp>
        <tr r="P62" s="1"/>
      </tp>
      <tp t="s">
        <v>BTPS</v>
        <stp/>
        <stp>##V3_BDPV12</stp>
        <stp>IT0005421703 Govt</stp>
        <stp>ticker</stp>
        <stp>[CashFlow Model.xlsx]Sheet1!R70C16</stp>
        <tr r="P70" s="1"/>
      </tp>
      <tp t="s">
        <v>BTPS</v>
        <stp/>
        <stp>##V3_BDPV12</stp>
        <stp>IT0005441883 Govt</stp>
        <stp>ticker</stp>
        <stp>[CashFlow Model.xlsx]Sheet1!R60C16</stp>
        <tr r="P60" s="1"/>
      </tp>
      <tp>
        <v>1.810322</v>
        <stp/>
        <stp>##V3_BDPV12</stp>
        <stp>IT0001086567 Govt</stp>
        <stp>BB_SPRD_TO_SPLINE_EXPONENTIAL_RT</stp>
        <stp>[CashFlow Model.xlsx]Sheet1!R105C19</stp>
        <tr r="S105" s="1"/>
      </tp>
      <tp t="s">
        <v>01/11/2026</v>
        <stp/>
        <stp>##V3_BDPV12</stp>
        <stp>IT0001086567 Govt</stp>
        <stp>Maturity</stp>
        <stp>[CashFlow Model.xlsx]Sheet1!R105C29</stp>
        <tr r="AC105" s="1"/>
      </tp>
      <tp t="s">
        <v>01/11/2026</v>
        <stp/>
        <stp>##V3_BDPV12</stp>
        <stp>IT0001086567 Govt</stp>
        <stp>maturity</stp>
        <stp>[CashFlow Model.xlsx]Sheet1!R105C22</stp>
        <tr r="V105" s="1"/>
      </tp>
      <tp t="s">
        <v>01/11/2026</v>
        <stp/>
        <stp>##V3_BDPV12</stp>
        <stp>IT0001086567 Govt</stp>
        <stp>maturity</stp>
        <stp>[CashFlow Model.xlsx]Sheet1!R105C16</stp>
        <tr r="P105" s="1"/>
      </tp>
      <tp t="s">
        <v>BTPS</v>
        <stp/>
        <stp>##V3_BDPV12</stp>
        <stp>IT0005422891 Govt</stp>
        <stp>ticker</stp>
        <stp>[CashFlow Model.xlsx]Sheet1!R87C16</stp>
        <tr r="P87" s="1"/>
      </tp>
      <tp t="s">
        <v>BTPS</v>
        <stp/>
        <stp>##V3_BDPV12</stp>
        <stp>IT0005433690 Govt</stp>
        <stp>ticker</stp>
        <stp>[CashFlow Model.xlsx]Sheet1!R97C16</stp>
        <tr r="P97" s="1"/>
      </tp>
      <tp t="s">
        <v>BTPS</v>
        <stp/>
        <stp>##V3_BDPV12</stp>
        <stp>IT0005433195 Govt</stp>
        <stp>ticker</stp>
        <stp>[CashFlow Model.xlsx]Sheet1!R75C16</stp>
        <tr r="P75" s="1"/>
      </tp>
      <tp>
        <v>-1.352784</v>
        <stp/>
        <stp>##V3_BDPV12</stp>
        <stp>IT0005419848 Corp</stp>
        <stp>BB_SPRD_TO_SPLINE_EXPONENTIAL_RT</stp>
        <stp>[CashFlow Model.xlsx]Sheet1!R111C19</stp>
        <tr r="S111" s="1"/>
      </tp>
      <tp t="s">
        <v>01/02/2026</v>
        <stp/>
        <stp>##V3_BDPV12</stp>
        <stp>IT0005419848 Corp</stp>
        <stp>maturity</stp>
        <stp>[CashFlow Model.xlsx]Sheet1!R111C16</stp>
        <tr r="P111" s="1"/>
      </tp>
      <tp t="s">
        <v>01/02/2026</v>
        <stp/>
        <stp>##V3_BDPV12</stp>
        <stp>IT0005419848 Corp</stp>
        <stp>maturity</stp>
        <stp>[CashFlow Model.xlsx]Sheet1!R111C22</stp>
        <tr r="V111" s="1"/>
      </tp>
      <tp t="s">
        <v>01/02/2026</v>
        <stp/>
        <stp>##V3_BDPV12</stp>
        <stp>IT0005419848 Corp</stp>
        <stp>Maturity</stp>
        <stp>[CashFlow Model.xlsx]Sheet1!R111C29</stp>
        <tr r="AC111" s="1"/>
      </tp>
      <tp t="s">
        <v>BTPS</v>
        <stp/>
        <stp>##V3_BDPV12</stp>
        <stp>IT0005445306 Govt</stp>
        <stp>ticker</stp>
        <stp>[CashFlow Model.xlsx]Sheet1!R96C16</stp>
        <tr r="P96" s="1"/>
      </tp>
      <tp t="s">
        <v>BTPS</v>
        <stp/>
        <stp>##V3_BDPV12</stp>
        <stp>IT0005436693 Govt</stp>
        <stp>ticker</stp>
        <stp>[CashFlow Model.xlsx]Sheet1!R85C16</stp>
        <tr r="P85" s="1"/>
      </tp>
      <tp>
        <v>1.8593489999999999</v>
        <stp/>
        <stp>##V3_BDPV12</stp>
        <stp>IT0005440679 Corp</stp>
        <stp>BB_SPRD_TO_SPLINE_EXPONENTIAL_RT</stp>
        <stp>[CashFlow Model.xlsx]Sheet1!R139C19</stp>
        <tr r="S139" s="1"/>
      </tp>
      <tp t="s">
        <v>29/11/2022</v>
        <stp/>
        <stp>##V3_BDPV12</stp>
        <stp>IT0005440679 Corp</stp>
        <stp>maturity</stp>
        <stp>[CashFlow Model.xlsx]Sheet1!R139C16</stp>
        <tr r="P139" s="1"/>
      </tp>
      <tp t="s">
        <v>29/11/2022</v>
        <stp/>
        <stp>##V3_BDPV12</stp>
        <stp>IT0005440679 Corp</stp>
        <stp>Maturity</stp>
        <stp>[CashFlow Model.xlsx]Sheet1!R139C29</stp>
        <tr r="AC139" s="1"/>
      </tp>
      <tp t="s">
        <v>29/11/2022</v>
        <stp/>
        <stp>##V3_BDPV12</stp>
        <stp>IT0005440679 Corp</stp>
        <stp>maturity</stp>
        <stp>[CashFlow Model.xlsx]Sheet1!R139C22</stp>
        <tr r="V139" s="1"/>
      </tp>
      <tp t="s">
        <v>BTPS</v>
        <stp/>
        <stp>##V3_BDPV12</stp>
        <stp>IT0005438004 Govt</stp>
        <stp>ticker</stp>
        <stp>[CashFlow Model.xlsx]Sheet1!R68C16</stp>
        <tr r="P68" s="1"/>
      </tp>
      <tp t="s">
        <v>.BTPS</v>
        <stp/>
        <stp>##V3_BDPV12</stp>
        <stp>BBG011MD2HX7 Corp</stp>
        <stp>ticker</stp>
        <stp>[CashFlow Model.xlsx]Sheet1!R127C16</stp>
        <tr r="P127" s="1"/>
      </tp>
      <tp>
        <v>1.5768679999999999</v>
        <stp/>
        <stp>##V3_BDPV12</stp>
        <stp>IT0005439275 Govt</stp>
        <stp>BB_SPRD_TO_SPLINE_EXPONENTIAL_RT</stp>
        <stp>[CashFlow Model.xlsx]Sheet1!R125C19</stp>
        <tr r="S125" s="1"/>
      </tp>
      <tp t="s">
        <v>15/04/2024</v>
        <stp/>
        <stp>##V3_BDPV12</stp>
        <stp>IT0005439275 Govt</stp>
        <stp>Maturity</stp>
        <stp>[CashFlow Model.xlsx]Sheet1!R125C15</stp>
        <tr r="O125" s="1"/>
      </tp>
      <tp t="s">
        <v>15/04/2024</v>
        <stp/>
        <stp>##V3_BDPV12</stp>
        <stp>IT0005439275 Govt</stp>
        <stp>maturity</stp>
        <stp>[CashFlow Model.xlsx]Sheet1!R125C16</stp>
        <tr r="P125" s="1"/>
      </tp>
      <tp t="s">
        <v>15/04/2024</v>
        <stp/>
        <stp>##V3_BDPV12</stp>
        <stp>IT0005439275 Govt</stp>
        <stp>Maturity</stp>
        <stp>[CashFlow Model.xlsx]Sheet1!R125C29</stp>
        <tr r="AC125" s="1"/>
      </tp>
      <tp t="s">
        <v>15/04/2024</v>
        <stp/>
        <stp>##V3_BDPV12</stp>
        <stp>IT0005439275 Govt</stp>
        <stp>maturity</stp>
        <stp>[CashFlow Model.xlsx]Sheet1!R125C22</stp>
        <tr r="V125" s="1"/>
      </tp>
      <tp>
        <v>1.193581</v>
        <stp/>
        <stp>##V3_BDPV12</stp>
        <stp>IT0005424251 corp</stp>
        <stp>BB_SPRD_TO_SPLINE_EXPONENTIAL_RT</stp>
        <stp>[CashFlow Model.xlsx]Sheet1!R128C19</stp>
        <tr r="S128" s="1"/>
      </tp>
      <tp t="s">
        <v>15/01/2024</v>
        <stp/>
        <stp>##V3_BDPV12</stp>
        <stp>IT0005424251 corp</stp>
        <stp>maturity</stp>
        <stp>[CashFlow Model.xlsx]Sheet1!R128C16</stp>
        <tr r="P128" s="1"/>
      </tp>
      <tp t="s">
        <v>15/01/2024</v>
        <stp/>
        <stp>##V3_BDPV12</stp>
        <stp>IT0005424251 corp</stp>
        <stp>Maturity</stp>
        <stp>[CashFlow Model.xlsx]Sheet1!R128C29</stp>
        <tr r="AC128" s="1"/>
      </tp>
      <tp t="s">
        <v>15/01/2024</v>
        <stp/>
        <stp>##V3_BDPV12</stp>
        <stp>IT0005424251 corp</stp>
        <stp>maturity</stp>
        <stp>[CashFlow Model.xlsx]Sheet1!R128C22</stp>
        <tr r="V128" s="1"/>
      </tp>
      <tp>
        <v>1.3488610000000001</v>
        <stp/>
        <stp>##V3_BDPV12</stp>
        <stp>IT0005437147 Govt</stp>
        <stp>BB_SPRD_TO_SPLINE_EXPONENTIAL_RT</stp>
        <stp>[CashFlow Model.xlsx]Sheet1!R109C19</stp>
        <tr r="S109" s="1"/>
      </tp>
      <tp t="s">
        <v>01/04/2026</v>
        <stp/>
        <stp>##V3_BDPV12</stp>
        <stp>IT0005437147 Govt</stp>
        <stp>Maturity</stp>
        <stp>[CashFlow Model.xlsx]Sheet1!R109C29</stp>
        <tr r="AC109" s="1"/>
      </tp>
      <tp t="s">
        <v>01/04/2026</v>
        <stp/>
        <stp>##V3_BDPV12</stp>
        <stp>IT0005437147 Govt</stp>
        <stp>maturity</stp>
        <stp>[CashFlow Model.xlsx]Sheet1!R109C22</stp>
        <tr r="V109" s="1"/>
      </tp>
      <tp t="s">
        <v>01/04/2026</v>
        <stp/>
        <stp>##V3_BDPV12</stp>
        <stp>IT0005437147 Govt</stp>
        <stp>Maturity</stp>
        <stp>[CashFlow Model.xlsx]Sheet1!R109C15</stp>
        <tr r="O109" s="1"/>
      </tp>
      <tp t="s">
        <v>01/04/2026</v>
        <stp/>
        <stp>##V3_BDPV12</stp>
        <stp>IT0005437147 Govt</stp>
        <stp>maturity</stp>
        <stp>[CashFlow Model.xlsx]Sheet1!R109C16</stp>
        <tr r="P109" s="1"/>
      </tp>
      <tp>
        <v>0.4269</v>
        <stp/>
        <stp>##V3_BDPV12</stp>
        <stp>IT0005416570 Corp</stp>
        <stp>BB_SPRD_TO_SPLINE_EXPONENTIAL_RT</stp>
        <stp>[CashFlow Model.xlsx]Sheet1!R100C19</stp>
        <tr r="S100" s="1"/>
      </tp>
      <tp t="s">
        <v>15/09/2027</v>
        <stp/>
        <stp>##V3_BDPV12</stp>
        <stp>IT0005416570 Corp</stp>
        <stp>Maturity</stp>
        <stp>[CashFlow Model.xlsx]Sheet1!R100C29</stp>
        <tr r="AC100" s="1"/>
      </tp>
      <tp t="s">
        <v>15/09/2027</v>
        <stp/>
        <stp>##V3_BDPV12</stp>
        <stp>IT0005416570 Corp</stp>
        <stp>maturity</stp>
        <stp>[CashFlow Model.xlsx]Sheet1!R100C22</stp>
        <tr r="V100" s="1"/>
      </tp>
      <tp t="s">
        <v>15/09/2027</v>
        <stp/>
        <stp>##V3_BDPV12</stp>
        <stp>IT0005416570 Corp</stp>
        <stp>maturity</stp>
        <stp>[CashFlow Model.xlsx]Sheet1!R100C16</stp>
        <tr r="P100" s="1"/>
      </tp>
      <tp>
        <v>-1.140747</v>
        <stp/>
        <stp>##V3_BDPV12</stp>
        <stp>IT0000366655 Govt</stp>
        <stp>BB_SPRD_TO_SPLINE_EXPONENTIAL_RT</stp>
        <stp>[CashFlow Model.xlsx]Sheet1!R129C19</stp>
        <tr r="S129" s="1"/>
      </tp>
      <tp t="s">
        <v>01/11/2023</v>
        <stp/>
        <stp>##V3_BDPV12</stp>
        <stp>IT0000366655 Govt</stp>
        <stp>Maturity</stp>
        <stp>[CashFlow Model.xlsx]Sheet1!R129C29</stp>
        <tr r="AC129" s="1"/>
      </tp>
      <tp t="s">
        <v>01/11/2023</v>
        <stp/>
        <stp>##V3_BDPV12</stp>
        <stp>IT0000366655 Govt</stp>
        <stp>maturity</stp>
        <stp>[CashFlow Model.xlsx]Sheet1!R129C22</stp>
        <tr r="V129" s="1"/>
      </tp>
      <tp t="s">
        <v>01/11/2023</v>
        <stp/>
        <stp>##V3_BDPV12</stp>
        <stp>IT0000366655 Govt</stp>
        <stp>maturity</stp>
        <stp>[CashFlow Model.xlsx]Sheet1!R129C16</stp>
        <tr r="P129" s="1"/>
      </tp>
      <tp>
        <v>0.95</v>
        <stp/>
        <stp>##V3_BDPV12</stp>
        <stp xml:space="preserve"> IT0005449969 Govt</stp>
        <stp>Coupon</stp>
        <stp>[CashFlow Model.xlsx]Sheet1!R84C30</stp>
        <tr r="AD84" s="1"/>
      </tp>
      <tp>
        <v>0.95</v>
        <stp/>
        <stp>##V3_BDPV12</stp>
        <stp xml:space="preserve"> IT0005449969 Govt</stp>
        <stp>coupon</stp>
        <stp>[CashFlow Model.xlsx]Sheet1!R84C16</stp>
        <tr r="P84" s="1"/>
      </tp>
      <tp t="s">
        <v>#N/A N/A</v>
        <stp/>
        <stp>##V3_BDPV12</stp>
        <stp>IT0005422487 Corp</stp>
        <stp>BB_SPRD_TO_SPLINE_EXPONENTIAL_RT</stp>
        <stp>[CashFlow Model.xlsx]Sheet1!R141C19</stp>
        <tr r="S141" s="1"/>
      </tp>
      <tp>
        <v>0</v>
        <stp/>
        <stp>##V3_BDPV12</stp>
        <stp>BBG011RFXP29 Govt</stp>
        <stp>coupon</stp>
        <stp>[CashFlow Model.xlsx]Sheet1!R122C16</stp>
        <tr r="P122" s="1"/>
      </tp>
      <tp t="s">
        <v>28/09/2022</v>
        <stp/>
        <stp>##V3_BDPV12</stp>
        <stp>IT0005422487 Corp</stp>
        <stp>Maturity</stp>
        <stp>[CashFlow Model.xlsx]Sheet1!R141C29</stp>
        <tr r="AC141" s="1"/>
      </tp>
      <tp t="s">
        <v>28/09/2022</v>
        <stp/>
        <stp>##V3_BDPV12</stp>
        <stp>IT0005422487 Corp</stp>
        <stp>maturity</stp>
        <stp>[CashFlow Model.xlsx]Sheet1!R141C22</stp>
        <tr r="V141" s="1"/>
      </tp>
      <tp t="s">
        <v>28/09/2022</v>
        <stp/>
        <stp>##V3_BDPV12</stp>
        <stp>IT0005422487 Corp</stp>
        <stp>maturity</stp>
        <stp>[CashFlow Model.xlsx]Sheet1!R141C16</stp>
        <tr r="P141" s="1"/>
      </tp>
      <tp>
        <v>0</v>
        <stp/>
        <stp>##V3_BDPV12</stp>
        <stp>BBG011RFXP29 Govt</stp>
        <stp>Coupon</stp>
        <stp>[CashFlow Model.xlsx]Sheet1!R122C30</stp>
        <tr r="AD122" s="1"/>
      </tp>
      <tp>
        <v>1.1015337476721454</v>
        <stp/>
        <stp>##V3_BDPV12</stp>
        <stp>IT0005433195 Govt</stp>
        <stp>YLD_CNV_MID</stp>
        <stp>[CashFlow Model.xlsx]Sheet1!R75C17</stp>
        <tr r="Q75" s="1"/>
        <tr r="Q75" s="1"/>
      </tp>
    </main>
    <main first="bloomberg.rtd">
      <tp>
        <v>-0.14304305628408676</v>
        <stp/>
        <stp>##V3_BDPV12</stp>
        <stp>BI019593 Corp</stp>
        <stp>YLD_CNV_MID</stp>
        <stp>[CashFlow Model.xlsx]Sheet1!R114C17</stp>
        <tr r="Q114" s="1"/>
        <tr r="Q114" s="1"/>
      </tp>
      <tp t="s">
        <v>01/12/2031</v>
        <stp/>
        <stp>##V3_BDPV12</stp>
        <stp xml:space="preserve"> IT0005449969 Govt</stp>
        <stp>maturity</stp>
        <stp>[CashFlow Model.xlsx]Sheet1!R84C22</stp>
        <tr r="V84" s="1"/>
      </tp>
      <tp>
        <v>-0.23404954282255641</v>
        <stp/>
        <stp>##V3_BDPV12</stp>
        <stp>AP093098 Corp</stp>
        <stp>YLD_CNV_MID</stp>
        <stp>[CashFlow Model.xlsx]Sheet1!R120C17</stp>
        <tr r="Q120" s="1"/>
        <tr r="Q120" s="1"/>
      </tp>
      <tp t="s">
        <v>01/12/2031</v>
        <stp/>
        <stp>##V3_BDPV12</stp>
        <stp xml:space="preserve"> IT0005449969 Govt</stp>
        <stp>maturity</stp>
        <stp>[CashFlow Model.xlsx]Sheet1!R84C16</stp>
        <tr r="P84" s="1"/>
      </tp>
      <tp t="s">
        <v>01/11/2027</v>
        <stp/>
        <stp>##V3_BDPV12</stp>
        <stp>IT0001174611 corp</stp>
        <stp>maturity</stp>
        <stp>[CashFlow Model.xlsx]Sheet1!R99C22</stp>
        <tr r="V99" s="1"/>
      </tp>
      <tp t="s">
        <v>01/11/2027</v>
        <stp/>
        <stp>##V3_BDPV12</stp>
        <stp>IT0001174611 corp</stp>
        <stp>maturity</stp>
        <stp>[CashFlow Model.xlsx]Sheet1!R99C16</stp>
        <tr r="P99" s="1"/>
      </tp>
    </main>
    <main first="bloomberg.rtd">
      <tp>
        <v>1.4415536896663195</v>
        <stp/>
        <stp>##V3_BDPV12</stp>
        <stp>IT0005438004 Govt</stp>
        <stp>YLD_CNV_MID</stp>
        <stp>[CashFlow Model.xlsx]Sheet1!R68C17</stp>
        <tr r="Q68" s="1"/>
        <tr r="Q68" s="1"/>
      </tp>
    </main>
    <main first="bloomberg.rtd">
      <tp t="s">
        <v>15/08/2024</v>
        <stp/>
        <stp>##V3_BDPV12</stp>
        <stp>BBG011RFXP29 Govt</stp>
        <stp>Maturity</stp>
        <stp>[CashFlow Model.xlsx]Sheet1!R122C29</stp>
        <tr r="AC122" s="1"/>
      </tp>
      <tp t="s">
        <v>15/08/2024</v>
        <stp/>
        <stp>##V3_BDPV12</stp>
        <stp>BBG011RFXP29 Govt</stp>
        <stp>maturity</stp>
        <stp>[CashFlow Model.xlsx]Sheet1!R122C22</stp>
        <tr r="V122" s="1"/>
      </tp>
      <tp t="s">
        <v>15/08/2024</v>
        <stp/>
        <stp>##V3_BDPV12</stp>
        <stp>BBG011RFXP29 Govt</stp>
        <stp>maturity</stp>
        <stp>[CashFlow Model.xlsx]Sheet1!R122C16</stp>
        <tr r="P122" s="1"/>
      </tp>
      <tp>
        <v>0.5</v>
        <stp/>
        <stp>##V3_BDPV12</stp>
        <stp>IT0005419848 Corp</stp>
        <stp>coupon</stp>
        <stp>[CashFlow Model.xlsx]Sheet1!R111C16</stp>
        <tr r="P111" s="1"/>
      </tp>
    </main>
    <main first="bloomberg.rtd">
      <tp>
        <v>0.5</v>
        <stp/>
        <stp>##V3_BDPV12</stp>
        <stp>IT0005419848 Corp</stp>
        <stp>Coupon</stp>
        <stp>[CashFlow Model.xlsx]Sheet1!R111C30</stp>
        <tr r="AD111" s="1"/>
      </tp>
      <tp>
        <v>0.2773757244723507</v>
        <stp/>
        <stp>##V3_BDPV12</stp>
        <stp>IT0005445306 Govt</stp>
        <stp>YLD_CNV_MID</stp>
        <stp>[CashFlow Model.xlsx]Sheet1!R96C17</stp>
        <tr r="Q96" s="1"/>
        <tr r="Q96" s="1"/>
      </tp>
    </main>
    <main first="bloomberg.rtd">
      <tp>
        <v>-0.52754003114743875</v>
        <stp/>
        <stp>##V3_BDPV12</stp>
        <stp>AU896732 Corp</stp>
        <stp>YLD_CNV_MID</stp>
        <stp>[CashFlow Model.xlsx]Sheet1!R154C17</stp>
        <tr r="Q154" s="1"/>
        <tr r="Q154" s="1"/>
      </tp>
      <tp>
        <v>-0.48714055988158256</v>
        <stp/>
        <stp>##V3_BDPV12</stp>
        <stp>UV826532 Corp</stp>
        <stp>YLD_CNV_MID</stp>
        <stp>[CashFlow Model.xlsx]Sheet1!R142C17</stp>
        <tr r="Q142" s="1"/>
        <tr r="Q142" s="1"/>
      </tp>
    </main>
    <main first="bloomberg.rtd">
      <tp>
        <v>8.8883726700039745E-2</v>
        <stp/>
        <stp>##V3_BDPV12</stp>
        <stp>AM293682 Corp</stp>
        <stp>YLD_CNV_MID</stp>
        <stp>[CashFlow Model.xlsx]Sheet1!R102C17</stp>
        <tr r="Q102" s="1"/>
        <tr r="Q102" s="1"/>
      </tp>
      <tp>
        <v>-0.4539072258454957</v>
        <stp/>
        <stp>##V3_BDPV12</stp>
        <stp>EJ341690 Corp</stp>
        <stp>YLD_CNV_MID</stp>
        <stp>[CashFlow Model.xlsx]Sheet1!R140C17</stp>
        <tr r="Q140" s="1"/>
        <tr r="Q140" s="1"/>
      </tp>
      <tp>
        <v>-0.42270525484759958</v>
        <stp/>
        <stp>##V3_BDPV12</stp>
        <stp>EH305692 Corp</stp>
        <stp>YLD_CNV_MID</stp>
        <stp>[CashFlow Model.xlsx]Sheet1!R133C17</stp>
        <tr r="Q133" s="1"/>
        <tr r="Q133" s="1"/>
      </tp>
    </main>
    <main first="bloomberg.rtd">
      <tp>
        <v>-0.47220484742688251</v>
        <stp/>
        <stp>##V3_BDPV12</stp>
        <stp>ZR539185 Corp</stp>
        <stp>YLD_CNV_MID</stp>
        <stp>[CashFlow Model.xlsx]Sheet1!R138C17</stp>
        <tr r="Q138" s="1"/>
        <tr r="Q138" s="1"/>
      </tp>
      <tp>
        <v>-0.22714053763959186</v>
        <stp/>
        <stp>##V3_BDPV12</stp>
        <stp>EK457296 Corp</stp>
        <stp>YLD_CNV_MID</stp>
        <stp>[CashFlow Model.xlsx]Sheet1!R119C17</stp>
        <tr r="Q119" s="1"/>
        <tr r="Q119" s="1"/>
      </tp>
      <tp>
        <v>-0.57567075625834341</v>
        <stp/>
        <stp>##V3_BDPV12</stp>
        <stp>ZP904140 Corp</stp>
        <stp>YLD_CNV_MID</stp>
        <stp>[CashFlow Model.xlsx]Sheet1!R152C17</stp>
        <tr r="Q152" s="1"/>
        <tr r="Q152" s="1"/>
      </tp>
      <tp t="s">
        <v>30/04/2045</v>
        <stp/>
        <stp>##V3_BDPV12</stp>
        <stp>IT0005438004 Govt</stp>
        <stp>maturity</stp>
        <stp>[CashFlow Model.xlsx]Sheet1!R68C22</stp>
        <tr r="V68" s="1"/>
      </tp>
      <tp t="s">
        <v>30/04/2045</v>
        <stp/>
        <stp>##V3_BDPV12</stp>
        <stp>IT0005438004 Govt</stp>
        <stp>maturity</stp>
        <stp>[CashFlow Model.xlsx]Sheet1!R68C16</stp>
        <tr r="P68" s="1"/>
      </tp>
      <tp t="s">
        <v>15/07/2028</v>
        <stp/>
        <stp>##V3_BDPV12</stp>
        <stp>IT0005445306 Govt</stp>
        <stp>maturity</stp>
        <stp>[CashFlow Model.xlsx]Sheet1!R96C22</stp>
        <tr r="V96" s="1"/>
      </tp>
      <tp t="s">
        <v>01/03/2041</v>
        <stp/>
        <stp>##V3_BDPV12</stp>
        <stp>IT0005421703 Govt</stp>
        <stp>maturity</stp>
        <stp>[CashFlow Model.xlsx]Sheet1!R70C16</stp>
        <tr r="P70" s="1"/>
      </tp>
      <tp t="s">
        <v>15/07/2028</v>
        <stp/>
        <stp>##V3_BDPV12</stp>
        <stp>IT0005445306 Govt</stp>
        <stp>maturity</stp>
        <stp>[CashFlow Model.xlsx]Sheet1!R96C16</stp>
        <tr r="P96" s="1"/>
      </tp>
      <tp t="s">
        <v>01/03/2041</v>
        <stp/>
        <stp>##V3_BDPV12</stp>
        <stp>IT0005421703 Govt</stp>
        <stp>maturity</stp>
        <stp>[CashFlow Model.xlsx]Sheet1!R70C22</stp>
        <tr r="V70" s="1"/>
      </tp>
    </main>
    <main first="bloomberg.rtd">
      <tp>
        <v>-0.55527193532748975</v>
        <stp/>
        <stp>##V3_BDPV12</stp>
        <stp>ZP904058 Corp</stp>
        <stp>YLD_CNV_MID</stp>
        <stp>[CashFlow Model.xlsx]Sheet1!R155C17</stp>
        <tr r="Q155" s="1"/>
        <tr r="Q155" s="1"/>
      </tp>
      <tp>
        <v>-0.26755948356655956</v>
        <stp/>
        <stp>##V3_BDPV12</stp>
        <stp>AX870340 Corp</stp>
        <stp>YLD_CNV_MID</stp>
        <stp>[CashFlow Model.xlsx]Sheet1!R123C17</stp>
        <tr r="Q123" s="1"/>
        <tr r="Q123" s="1"/>
      </tp>
    </main>
    <main first="bloomberg.rtd">
      <tp>
        <v>1.3308375440616249</v>
        <stp/>
        <stp>##V3_BDPV12</stp>
        <stp>IT0005421703 Govt</stp>
        <stp>YLD_CNV_MID</stp>
        <stp>[CashFlow Model.xlsx]Sheet1!R70C17</stp>
        <tr r="Q70" s="1"/>
        <tr r="Q70" s="1"/>
      </tp>
    </main>
    <main first="bloomberg.rtd">
      <tp>
        <v>-0.50925256275328179</v>
        <stp/>
        <stp>##V3_BDPV12</stp>
        <stp>EK745781 Corp</stp>
        <stp>YLD_CNV_MID</stp>
        <stp>[CashFlow Model.xlsx]Sheet1!R147C17</stp>
        <tr r="Q147" s="1"/>
        <tr r="Q147" s="1"/>
      </tp>
    </main>
    <main first="bloomberg.rtd">
      <tp>
        <v>0.62863405192670196</v>
        <stp/>
        <stp>##V3_BDPV12</stp>
        <stp>IT0005436693 Govt</stp>
        <stp>YLD_CNV_MID</stp>
        <stp>[CashFlow Model.xlsx]Sheet1!R85C17</stp>
        <tr r="Q85" s="1"/>
        <tr r="Q85" s="1"/>
      </tp>
      <tp>
        <v>0.22232476152783676</v>
        <stp/>
        <stp>##V3_BDPV12</stp>
        <stp>IT0005433690 Govt</stp>
        <stp>YLD_CNV_MID</stp>
        <stp>[CashFlow Model.xlsx]Sheet1!R97C17</stp>
        <tr r="Q97" s="1"/>
        <tr r="Q97" s="1"/>
      </tp>
    </main>
    <main first="bloomberg.rtd">
      <tp>
        <v>-0.50810826436420431</v>
        <stp/>
        <stp>##V3_BDPV12</stp>
        <stp>EI793398 Corp</stp>
        <stp>YLD_CNV_MID</stp>
        <stp>[CashFlow Model.xlsx]Sheet1!R149C17</stp>
        <tr r="Q149" s="1"/>
        <tr r="Q149" s="1"/>
      </tp>
      <tp>
        <v>-0.21151345222978346</v>
        <stp/>
        <stp>##V3_BDPV12</stp>
        <stp>EH896068 Corp</stp>
        <stp>YLD_CNV_MID</stp>
        <stp>[CashFlow Model.xlsx]Sheet1!R117C17</stp>
        <tr r="Q117" s="1"/>
        <tr r="Q117" s="1"/>
      </tp>
      <tp>
        <v>-0.49784953942937604</v>
        <stp/>
        <stp>##V3_BDPV12</stp>
        <stp>BJ672486 Corp</stp>
        <stp>YLD_CNV_MID</stp>
        <stp>[CashFlow Model.xlsx]Sheet1!R146C17</stp>
        <tr r="Q146" s="1"/>
        <tr r="Q146" s="1"/>
      </tp>
    </main>
    <main first="bloomberg.rtd">
      <tp t="s">
        <v>01/09/2051</v>
        <stp/>
        <stp>##V3_BDPV12</stp>
        <stp>IT0005425233 corp</stp>
        <stp>maturity</stp>
        <stp>[CashFlow Model.xlsx]Sheet1!R62C16</stp>
        <tr r="P62" s="1"/>
      </tp>
      <tp t="s">
        <v>01/09/2051</v>
        <stp/>
        <stp>##V3_BDPV12</stp>
        <stp>IT0005425233 corp</stp>
        <stp>maturity</stp>
        <stp>[CashFlow Model.xlsx]Sheet1!R62C22</stp>
        <tr r="V62" s="1"/>
      </tp>
    </main>
    <main first="bloomberg.rtd">
      <tp>
        <v>-0.44806926457027219</v>
        <stp/>
        <stp>##V3_BDPV12</stp>
        <stp>BG670579 Corp</stp>
        <stp>YLD_CNV_MID</stp>
        <stp>[CashFlow Model.xlsx]Sheet1!R134C17</stp>
        <tr r="Q134" s="1"/>
        <tr r="Q134" s="1"/>
      </tp>
    </main>
    <main first="bloomberg.rtd">
      <tp>
        <v>0.58072422869706042</v>
        <stp/>
        <stp>##V3_BDPV12</stp>
        <stp>IT0005422891 Govt</stp>
        <stp>YLD_CNV_MID</stp>
        <stp>[CashFlow Model.xlsx]Sheet1!R87C17</stp>
        <tr r="Q87" s="1"/>
        <tr r="Q87" s="1"/>
      </tp>
      <tp>
        <v>2.0541820547558709</v>
        <stp/>
        <stp>##V3_BDPV12</stp>
        <stp>IT0005441883 Govt</stp>
        <stp>YLD_CNV_MID</stp>
        <stp>[CashFlow Model.xlsx]Sheet1!R60C17</stp>
        <tr r="Q60" s="1"/>
        <tr r="Q60" s="1"/>
      </tp>
    </main>
    <main first="bloomberg.rtd">
      <tp>
        <v>-0.11918425200656557</v>
        <stp/>
        <stp>##V3_BDPV12</stp>
        <stp>AU474747 Corp</stp>
        <stp>YLD_CNV_MID</stp>
        <stp>[CashFlow Model.xlsx]Sheet1!R113C17</stp>
        <tr r="Q113" s="1"/>
        <tr r="Q113" s="1"/>
      </tp>
      <tp>
        <v>-0.39498507446864561</v>
        <stp/>
        <stp>##V3_BDPV12</stp>
        <stp>BJ937993 Corp</stp>
        <stp>YLD_CNV_MID</stp>
        <stp>[CashFlow Model.xlsx]Sheet1!R132C17</stp>
        <tr r="Q132" s="1"/>
        <tr r="Q132" s="1"/>
      </tp>
      <tp t="s">
        <v>30/01/2024</v>
        <stp/>
        <stp>##V3_BDPV12</stp>
        <stp>BBG011MD2HX7 Corp</stp>
        <stp>maturity</stp>
        <stp>[CashFlow Model.xlsx]Sheet1!R127C16</stp>
        <tr r="P127" s="1"/>
      </tp>
      <tp t="s">
        <v>30/01/2024</v>
        <stp/>
        <stp>##V3_BDPV12</stp>
        <stp>BBG011MD2HX7 Corp</stp>
        <stp>maturity</stp>
        <stp>[CashFlow Model.xlsx]Sheet1!R127C22</stp>
        <tr r="V127" s="1"/>
      </tp>
      <tp t="s">
        <v>30/01/2024</v>
        <stp/>
        <stp>##V3_BDPV12</stp>
        <stp>BBG011MD2HX7 Corp</stp>
        <stp>Maturity</stp>
        <stp>[CashFlow Model.xlsx]Sheet1!R127C29</stp>
        <tr r="AC127" s="1"/>
      </tp>
    </main>
    <main first="bloomberg.rtd">
      <tp>
        <v>-0.31276842357259582</v>
        <stp/>
        <stp>##V3_BDPV12</stp>
        <stp>EJ770441 Corp</stp>
        <stp>YLD_CNV_MID</stp>
        <stp>[CashFlow Model.xlsx]Sheet1!R126C17</stp>
        <tr r="Q126" s="1"/>
        <tr r="Q126" s="1"/>
      </tp>
      <tp>
        <v>-0.44905699478570149</v>
        <stp/>
        <stp>##V3_BDPV12</stp>
        <stp>EJ568862 Corp</stp>
        <stp>YLD_CNV_MID</stp>
        <stp>[CashFlow Model.xlsx]Sheet1!R135C17</stp>
        <tr r="Q135" s="1"/>
        <tr r="Q135" s="1"/>
      </tp>
      <tp>
        <v>-0.11220967558005501</v>
        <stp/>
        <stp>##V3_BDPV12</stp>
        <stp>UV656956 Corp</stp>
        <stp>YLD_CNV_MID</stp>
        <stp>[CashFlow Model.xlsx]Sheet1!R112C17</stp>
        <tr r="Q112" s="1"/>
        <tr r="Q112" s="1"/>
      </tp>
    </main>
    <main first="bloomberg.rtd">
      <tp>
        <v>0</v>
        <stp/>
        <stp>##V3_BDPV12</stp>
        <stp xml:space="preserve"> BBG011MMHXM8 govt</stp>
        <stp>Coupon</stp>
        <stp>[CashFlow Model.xlsx]Sheet1!R106C30</stp>
        <tr r="AD106" s="1"/>
      </tp>
    </main>
    <main first="bloomberg.rtd">
      <tp>
        <v>-0.43999912704320021</v>
        <stp/>
        <stp>##V3_BDPV12</stp>
        <stp>JK394212 Corp</stp>
        <stp>YLD_CNV_MID</stp>
        <stp>[CashFlow Model.xlsx]Sheet1!R136C17</stp>
        <tr r="Q136" s="1"/>
        <tr r="Q136" s="1"/>
      </tp>
      <tp>
        <v>-0.38067633248791699</v>
        <stp/>
        <stp>##V3_BDPV12</stp>
        <stp>QZ510774 Corp</stp>
        <stp>YLD_CNV_MID</stp>
        <stp>[CashFlow Model.xlsx]Sheet1!R130C17</stp>
        <tr r="Q130" s="1"/>
        <tr r="Q130" s="1"/>
      </tp>
      <tp>
        <v>-2.8130294327588512E-2</v>
        <stp/>
        <stp>##V3_BDPV12</stp>
        <stp>JK234401 Corp</stp>
        <stp>YLD_CNV_MID</stp>
        <stp>[CashFlow Model.xlsx]Sheet1!R108C17</stp>
        <tr r="Q108" s="1"/>
        <tr r="Q108" s="1"/>
      </tp>
      <tp>
        <v>0</v>
        <stp/>
        <stp>##V3_BDPV12</stp>
        <stp xml:space="preserve"> BBG011MMHXM8 govt</stp>
        <stp>coupon</stp>
        <stp>[CashFlow Model.xlsx]Sheet1!R106C16</stp>
        <tr r="P106" s="1"/>
      </tp>
      <tp>
        <v>-0.49816566074968316</v>
        <stp/>
        <stp>##V3_BDPV12</stp>
        <stp>AO513570 Corp</stp>
        <stp>YLD_CNV_MID</stp>
        <stp>[CashFlow Model.xlsx]Sheet1!R144C17</stp>
        <tr r="Q144" s="1"/>
        <tr r="Q144" s="1"/>
      </tp>
      <tp>
        <v>-0.53037258953125166</v>
        <stp/>
        <stp>##V3_BDPV12</stp>
        <stp>QZ693949 Corp</stp>
        <stp>YLD_CNV_MID</stp>
        <stp>[CashFlow Model.xlsx]Sheet1!R153C17</stp>
        <tr r="Q153" s="1"/>
        <tr r="Q153" s="1"/>
      </tp>
    </main>
    <main first="bloomberg.rtd">
      <tp>
        <v>-0.1704858390512376</v>
        <stp/>
        <stp>##V3_BDPV12</stp>
        <stp>AR689537 Corp</stp>
        <stp>YLD_CNV_MID</stp>
        <stp>[CashFlow Model.xlsx]Sheet1!R116C17</stp>
        <tr r="Q116" s="1"/>
        <tr r="Q116" s="1"/>
      </tp>
      <tp>
        <v>-0.21304095418884783</v>
        <stp/>
        <stp>##V3_BDPV12</stp>
        <stp>ZR788824 Corp</stp>
        <stp>YLD_CNV_MID</stp>
        <stp>[CashFlow Model.xlsx]Sheet1!R118C17</stp>
        <tr r="Q118" s="1"/>
        <tr r="Q118" s="1"/>
      </tp>
      <tp>
        <v>-0.25967468839729335</v>
        <stp/>
        <stp>##V3_BDPV12</stp>
        <stp>EK093352 Corp</stp>
        <stp>YLD_CNV_MID</stp>
        <stp>[CashFlow Model.xlsx]Sheet1!R121C17</stp>
        <tr r="Q121" s="1"/>
        <tr r="Q121" s="1"/>
      </tp>
      <tp>
        <v>-9.0005680271687538E-2</v>
        <stp/>
        <stp>##V3_BDPV12</stp>
        <stp>EI415319 Corp</stp>
        <stp>YLD_CNV_MID</stp>
        <stp>[CashFlow Model.xlsx]Sheet1!R110C17</stp>
        <tr r="Q110" s="1"/>
        <tr r="Q110" s="1"/>
      </tp>
      <tp>
        <v>-2.3110714785723463E-2</v>
        <stp/>
        <stp>##V3_BDPV12</stp>
        <stp>ZS105647 Corp</stp>
        <stp>YLD_CNV_MID</stp>
        <stp>[CashFlow Model.xlsx]Sheet1!R107C17</stp>
        <tr r="Q107" s="1"/>
        <tr r="Q107" s="1"/>
      </tp>
      <tp>
        <v>-0.58477988267678183</v>
        <stp/>
        <stp>##V3_BDPV12</stp>
        <stp>EK324067 Corp</stp>
        <stp>YLD_CNV_MID</stp>
        <stp>[CashFlow Model.xlsx]Sheet1!R150C17</stp>
        <tr r="Q150" s="1"/>
        <tr r="Q150" s="1"/>
      </tp>
      <tp>
        <v>3.2641585608250701E-2</v>
        <stp/>
        <stp>##V3_BDPV12</stp>
        <stp>QZ016755 Corp</stp>
        <stp>YLD_CNV_MID</stp>
        <stp>[CashFlow Model.xlsx]Sheet1!R104C17</stp>
        <tr r="Q104" s="1"/>
        <tr r="Q104" s="1"/>
      </tp>
      <tp>
        <v>-0.47314383149257289</v>
        <stp/>
        <stp>##V3_BDPV12</stp>
        <stp>EJ042056 Corp</stp>
        <stp>YLD_CNV_MID</stp>
        <stp>[CashFlow Model.xlsx]Sheet1!R143C17</stp>
        <tr r="Q143" s="1"/>
        <tr r="Q143" s="1"/>
      </tp>
      <tp t="s">
        <v>01/03/2072</v>
        <stp/>
        <stp>##V3_BDPV12</stp>
        <stp>IT0005441883 Govt</stp>
        <stp>maturity</stp>
        <stp>[CashFlow Model.xlsx]Sheet1!R60C22</stp>
        <tr r="V60" s="1"/>
      </tp>
      <tp t="s">
        <v>01/03/2072</v>
        <stp/>
        <stp>##V3_BDPV12</stp>
        <stp>IT0005441883 Govt</stp>
        <stp>maturity</stp>
        <stp>[CashFlow Model.xlsx]Sheet1!R60C16</stp>
        <tr r="P60" s="1"/>
      </tp>
      <tp>
        <v>0</v>
        <stp/>
        <stp>##V3_BDPV12</stp>
        <stp>IT0005437147 Govt</stp>
        <stp>coupon</stp>
        <stp>[CashFlow Model.xlsx]Sheet1!R109C16</stp>
        <tr r="P109" s="1"/>
      </tp>
      <tp>
        <v>0.95</v>
        <stp/>
        <stp>##V3_BDPV12</stp>
        <stp>IT0005416570 Corp</stp>
        <stp>coupon</stp>
        <stp>[CashFlow Model.xlsx]Sheet1!R100C16</stp>
        <tr r="P100" s="1"/>
      </tp>
      <tp>
        <v>7.25</v>
        <stp/>
        <stp>##V3_BDPV12</stp>
        <stp>IT0001086567 Govt</stp>
        <stp>coupon</stp>
        <stp>[CashFlow Model.xlsx]Sheet1!R105C16</stp>
        <tr r="P105" s="1"/>
      </tp>
      <tp>
        <v>0.95</v>
        <stp/>
        <stp>##V3_BDPV12</stp>
        <stp>IT0005416570 Corp</stp>
        <stp>Coupon</stp>
        <stp>[CashFlow Model.xlsx]Sheet1!R100C30</stp>
        <tr r="AD100" s="1"/>
      </tp>
      <tp>
        <v>0</v>
        <stp/>
        <stp>##V3_BDPV12</stp>
        <stp>IT0005437147 Govt</stp>
        <stp>Coupon</stp>
        <stp>[CashFlow Model.xlsx]Sheet1!R109C30</stp>
        <tr r="AD109" s="1"/>
      </tp>
      <tp>
        <v>7.25</v>
        <stp/>
        <stp>##V3_BDPV12</stp>
        <stp>IT0001086567 Govt</stp>
        <stp>Coupon</stp>
        <stp>[CashFlow Model.xlsx]Sheet1!R105C30</stp>
        <tr r="AD105" s="1"/>
      </tp>
    </main>
    <main first="bloomberg.rtd">
      <tp>
        <v>0.12994638572136896</v>
        <stp/>
        <stp>##V3_BDPV12</stp>
        <stp>AO147957 Corp</stp>
        <stp>YLD_CNV_MID</stp>
        <stp>[CashFlow Model.xlsx]Sheet1!R101C17</stp>
        <tr r="Q101" s="1"/>
        <tr r="Q101" s="1"/>
      </tp>
      <tp t="s">
        <v>01/03/2037</v>
        <stp/>
        <stp>##V3_BDPV12</stp>
        <stp>IT0005433195 Govt</stp>
        <stp>maturity</stp>
        <stp>[CashFlow Model.xlsx]Sheet1!R75C22</stp>
        <tr r="V75" s="1"/>
      </tp>
      <tp t="s">
        <v>01/03/2037</v>
        <stp/>
        <stp>##V3_BDPV12</stp>
        <stp>IT0005433195 Govt</stp>
        <stp>maturity</stp>
        <stp>[CashFlow Model.xlsx]Sheet1!R75C16</stp>
        <tr r="P75" s="1"/>
      </tp>
      <tp t="s">
        <v>01/04/2031</v>
        <stp/>
        <stp>##V3_BDPV12</stp>
        <stp>IT0005422891 Govt</stp>
        <stp>maturity</stp>
        <stp>[CashFlow Model.xlsx]Sheet1!R87C22</stp>
        <tr r="V87" s="1"/>
      </tp>
      <tp t="s">
        <v>15/03/2028</v>
        <stp/>
        <stp>##V3_BDPV12</stp>
        <stp>IT0005433690 Govt</stp>
        <stp>maturity</stp>
        <stp>[CashFlow Model.xlsx]Sheet1!R97C22</stp>
        <tr r="V97" s="1"/>
      </tp>
      <tp t="s">
        <v>01/08/2031</v>
        <stp/>
        <stp>##V3_BDPV12</stp>
        <stp>IT0005436693 Govt</stp>
        <stp>maturity</stp>
        <stp>[CashFlow Model.xlsx]Sheet1!R85C16</stp>
        <tr r="P85" s="1"/>
      </tp>
      <tp t="s">
        <v>01/04/2031</v>
        <stp/>
        <stp>##V3_BDPV12</stp>
        <stp>IT0005422891 Govt</stp>
        <stp>maturity</stp>
        <stp>[CashFlow Model.xlsx]Sheet1!R87C16</stp>
        <tr r="P87" s="1"/>
      </tp>
      <tp t="s">
        <v>15/03/2028</v>
        <stp/>
        <stp>##V3_BDPV12</stp>
        <stp>IT0005433690 Govt</stp>
        <stp>maturity</stp>
        <stp>[CashFlow Model.xlsx]Sheet1!R97C16</stp>
        <tr r="P97" s="1"/>
      </tp>
      <tp t="s">
        <v>01/08/2031</v>
        <stp/>
        <stp>##V3_BDPV12</stp>
        <stp>IT0005436693 Govt</stp>
        <stp>maturity</stp>
        <stp>[CashFlow Model.xlsx]Sheet1!R85C22</stp>
        <tr r="V85" s="1"/>
      </tp>
      <tp>
        <v>0</v>
        <stp/>
        <stp>##V3_BDPV12</stp>
        <stp>IT0005422487 Corp</stp>
        <stp>coupon</stp>
        <stp>[CashFlow Model.xlsx]Sheet1!R141C16</stp>
        <tr r="P141" s="1"/>
      </tp>
    </main>
    <main first="bloomberg.rtd">
      <tp>
        <v>0</v>
        <stp/>
        <stp>##V3_BDPV12</stp>
        <stp>IT0005422487 Corp</stp>
        <stp>Coupon</stp>
        <stp>[CashFlow Model.xlsx]Sheet1!R141C30</stp>
        <tr r="AD141" s="1"/>
      </tp>
    </main>
    <main first="bloomberg.rtd">
      <tp>
        <v>-0.38412633258246842</v>
        <stp/>
        <stp>##V3_BDPV12</stp>
        <stp>AU270059 Corp</stp>
        <stp>YLD_CNV_MID</stp>
        <stp>[CashFlow Model.xlsx]Sheet1!R131C17</stp>
        <tr r="Q131" s="1"/>
        <tr r="Q131" s="1"/>
      </tp>
      <tp>
        <v>-0.44726705628513885</v>
        <stp/>
        <stp>##V3_BDPV12</stp>
        <stp>AR461831 Corp</stp>
        <stp>YLD_CNV_MID</stp>
        <stp>[CashFlow Model.xlsx]Sheet1!R137C17</stp>
        <tr r="Q137" s="1"/>
        <tr r="Q137" s="1"/>
      </tp>
      <tp>
        <v>6.5383048708023139E-2</v>
        <stp/>
        <stp>##V3_BDPV12</stp>
        <stp>ZQ556220 Corp</stp>
        <stp>YLD_CNV_MID</stp>
        <stp>[CashFlow Model.xlsx]Sheet1!R103C17</stp>
        <tr r="Q103" s="1"/>
        <tr r="Q103" s="1"/>
      </tp>
      <tp>
        <v>-0.51289989610957543</v>
        <stp/>
        <stp>##V3_BDPV12</stp>
        <stp>AM628616 Corp</stp>
        <stp>YLD_CNV_MID</stp>
        <stp>[CashFlow Model.xlsx]Sheet1!R148C17</stp>
        <tr r="Q148" s="1"/>
        <tr r="Q148" s="1"/>
      </tp>
      <tp>
        <v>-0.56247442436098638</v>
        <stp/>
        <stp>##V3_BDPV12</stp>
        <stp>ZQ256057 Corp</stp>
        <stp>YLD_CNV_MID</stp>
        <stp>[CashFlow Model.xlsx]Sheet1!R151C17</stp>
        <tr r="Q151" s="1"/>
        <tr r="Q151" s="1"/>
      </tp>
      <tp>
        <v>9</v>
        <stp/>
        <stp>##V3_BDPV12</stp>
        <stp>IT0000366655 Govt</stp>
        <stp>coupon</stp>
        <stp>[CashFlow Model.xlsx]Sheet1!R129C16</stp>
        <tr r="P129" s="1"/>
      </tp>
    </main>
    <main first="bloomberg.rtd">
      <tp>
        <v>9</v>
        <stp/>
        <stp>##V3_BDPV12</stp>
        <stp>IT0000366655 Govt</stp>
        <stp>Coupon</stp>
        <stp>[CashFlow Model.xlsx]Sheet1!R129C30</stp>
        <tr r="AD129" s="1"/>
      </tp>
    </main>
    <main first="bloomberg.rtd">
      <tp>
        <v>-0.17633044909606266</v>
        <stp/>
        <stp>##V3_BDPV12</stp>
        <stp>EK769119 Corp</stp>
        <stp>YLD_CNV_MID</stp>
        <stp>[CashFlow Model.xlsx]Sheet1!R115C17</stp>
        <tr r="Q115" s="1"/>
        <tr r="Q115" s="1"/>
      </tp>
      <tp>
        <v>-0.29630722286927424</v>
        <stp/>
        <stp>##V3_BDPV12</stp>
        <stp>AM796312 Corp</stp>
        <stp>YLD_CNV_MID</stp>
        <stp>[CashFlow Model.xlsx]Sheet1!R124C17</stp>
        <tr r="Q124" s="1"/>
        <tr r="Q124" s="1"/>
      </tp>
      <tp>
        <v>-0.49228424510810997</v>
        <stp/>
        <stp>##V3_BDPV12</stp>
        <stp>AX601001 Corp</stp>
        <stp>YLD_CNV_MID</stp>
        <stp>[CashFlow Model.xlsx]Sheet1!R145C17</stp>
        <tr r="Q145" s="1"/>
        <tr r="Q145" s="1"/>
      </tp>
      <tp>
        <v>0</v>
        <stp/>
        <stp>##V3_BDPV12</stp>
        <stp>IT0005439275 Govt</stp>
        <stp>coupon</stp>
        <stp>[CashFlow Model.xlsx]Sheet1!R125C16</stp>
        <tr r="P125" s="1"/>
      </tp>
      <tp>
        <v>0</v>
        <stp/>
        <stp>##V3_BDPV12</stp>
        <stp>IT0005440679 Corp</stp>
        <stp>coupon</stp>
        <stp>[CashFlow Model.xlsx]Sheet1!R139C16</stp>
        <tr r="P139" s="1"/>
      </tp>
      <tp>
        <v>0</v>
        <stp/>
        <stp>##V3_BDPV12</stp>
        <stp>IT0005439275 Govt</stp>
        <stp>Coupon</stp>
        <stp>[CashFlow Model.xlsx]Sheet1!R125C30</stp>
        <tr r="AD125" s="1"/>
      </tp>
      <tp>
        <v>0</v>
        <stp/>
        <stp>##V3_BDPV12</stp>
        <stp>IT0005440679 Corp</stp>
        <stp>Coupon</stp>
        <stp>[CashFlow Model.xlsx]Sheet1!R139C30</stp>
        <tr r="AD139" s="1"/>
      </tp>
    </main>
    <main first="bloomberg.rtd">
      <tp t="s">
        <v>.BTPS</v>
        <stp/>
        <stp>##V3_BDPV12</stp>
        <stp xml:space="preserve"> BBG011MMHXM8 govt</stp>
        <stp>ticker</stp>
        <stp>[CashFlow Model.xlsx]Sheet1!R106C16</stp>
        <tr r="P106" s="1"/>
      </tp>
      <tp t="s">
        <v>01/12/2028</v>
        <stp/>
        <stp>##V3_BDPV12</stp>
        <stp>AT758770 Corp</stp>
        <stp>Maturity</stp>
        <stp>[CashFlow Model.xlsx]Sheet1!R94C29</stp>
        <tr r="AC94" s="1"/>
      </tp>
      <tp t="s">
        <v>01/02/2028</v>
        <stp/>
        <stp>##V3_BDPV12</stp>
        <stp>AQ935391 Corp</stp>
        <stp>Maturity</stp>
        <stp>[CashFlow Model.xlsx]Sheet1!R98C29</stp>
        <tr r="AC98" s="1"/>
      </tp>
      <tp t="s">
        <v>01/09/2044</v>
        <stp/>
        <stp>##V3_BDPV12</stp>
        <stp>EJ679466 Corp</stp>
        <stp>Maturity</stp>
        <stp>[CashFlow Model.xlsx]Sheet1!R69C29</stp>
        <tr r="AC69" s="1"/>
      </tp>
      <tp>
        <v>6.0011970000000003</v>
        <stp/>
        <stp>##V3_BDPV12</stp>
        <stp>IT0005441883 Govt</stp>
        <stp>BB_SPRD_TO_SPLINE_EXPONENTIAL_RT</stp>
        <stp>[CashFlow Model.xlsx]Sheet1!R60C19</stp>
        <tr r="S60" s="1"/>
      </tp>
      <tp t="s">
        <v>01/08/2030</v>
        <stp/>
        <stp>##V3_BDPV12</stp>
        <stp>BG259301 Corp</stp>
        <stp>Maturity</stp>
        <stp>[CashFlow Model.xlsx]Sheet1!R89C29</stp>
        <tr r="AC89" s="1"/>
      </tp>
      <tp t="s">
        <v>01/09/2028</v>
        <stp/>
        <stp>##V3_BDPV12</stp>
        <stp>EJ514272 Corp</stp>
        <stp>Maturity</stp>
        <stp>[CashFlow Model.xlsx]Sheet1!R95C29</stp>
        <tr r="AC95" s="1"/>
      </tp>
      <tp t="s">
        <v>01/09/2028</v>
        <stp/>
        <stp>##V3_BDPV12</stp>
        <stp>EJ514272 Corp</stp>
        <stp>Maturity</stp>
        <stp>[CashFlow Model.xlsx]Sheet1!R95C15</stp>
        <tr r="O95" s="1"/>
      </tp>
      <tp t="s">
        <v>01/03/2036</v>
        <stp/>
        <stp>##V3_BDPV12</stp>
        <stp>BG013029 Corp</stp>
        <stp>Maturity</stp>
        <stp>[CashFlow Model.xlsx]Sheet1!R78C29</stp>
        <tr r="AC78" s="1"/>
      </tp>
      <tp>
        <v>-4.8552780000000002</v>
        <stp/>
        <stp>##V3_BDPV12</stp>
        <stp>IT0005433195 Govt</stp>
        <stp>BB_SPRD_TO_SPLINE_EXPONENTIAL_RT</stp>
        <stp>[CashFlow Model.xlsx]Sheet1!R75C19</stp>
        <tr r="S75" s="1"/>
      </tp>
      <tp>
        <v>-2.4587310000000002</v>
        <stp/>
        <stp>##V3_BDPV12</stp>
        <stp>IT0005436693 Govt</stp>
        <stp>BB_SPRD_TO_SPLINE_EXPONENTIAL_RT</stp>
        <stp>[CashFlow Model.xlsx]Sheet1!R85C19</stp>
        <tr r="S85" s="1"/>
      </tp>
      <tp>
        <v>0.15998129999999999</v>
        <stp/>
        <stp>##V3_BDPV12</stp>
        <stp>IT0005433690 Govt</stp>
        <stp>BB_SPRD_TO_SPLINE_EXPONENTIAL_RT</stp>
        <stp>[CashFlow Model.xlsx]Sheet1!R97C19</stp>
        <tr r="S97" s="1"/>
      </tp>
      <tp>
        <v>-3.1818270000000002</v>
        <stp/>
        <stp>##V3_BDPV12</stp>
        <stp>IT0005422891 Govt</stp>
        <stp>BB_SPRD_TO_SPLINE_EXPONENTIAL_RT</stp>
        <stp>[CashFlow Model.xlsx]Sheet1!R87C19</stp>
        <tr r="S87" s="1"/>
      </tp>
      <tp t="s">
        <v>01/09/2033</v>
        <stp/>
        <stp>##V3_BDPV12</stp>
        <stp>AM201615 Corp</stp>
        <stp>Maturity</stp>
        <stp>[CashFlow Model.xlsx]Sheet1!R81C29</stp>
        <tr r="AC81" s="1"/>
      </tp>
      <tp t="s">
        <v>BTPS</v>
        <stp/>
        <stp>##V3_BDPV12</stp>
        <stp>IT0005440679 Corp</stp>
        <stp>ticker</stp>
        <stp>[CashFlow Model.xlsx]Sheet1!R139C16</stp>
        <tr r="P139" s="1"/>
      </tp>
      <tp t="s">
        <v>BTPS</v>
        <stp/>
        <stp>##V3_BDPV12</stp>
        <stp>IT0005439275 Govt</stp>
        <stp>ticker</stp>
        <stp>[CashFlow Model.xlsx]Sheet1!R125C16</stp>
        <tr r="P125" s="1"/>
      </tp>
      <tp t="s">
        <v>01/11/2029</v>
        <stp/>
        <stp>##V3_BDPV12</stp>
        <stp>EC065947 Corp</stp>
        <stp>Maturity</stp>
        <stp>[CashFlow Model.xlsx]Sheet1!R92C29</stp>
        <tr r="AC92" s="1"/>
      </tp>
      <tp t="s">
        <v>BTPS</v>
        <stp/>
        <stp>##V3_BDPV12</stp>
        <stp>IT0000366655 Govt</stp>
        <stp>ticker</stp>
        <stp>[CashFlow Model.xlsx]Sheet1!R129C16</stp>
        <tr r="P129" s="1"/>
      </tp>
      <tp t="s">
        <v>01/03/2035</v>
        <stp/>
        <stp>##V3_BDPV12</stp>
        <stp>AW703520 Corp</stp>
        <stp>Maturity</stp>
        <stp>[CashFlow Model.xlsx]Sheet1!R79C15</stp>
        <tr r="O79" s="1"/>
      </tp>
      <tp t="s">
        <v>01/05/2031</v>
        <stp/>
        <stp>##V3_BDPV12</stp>
        <stp>EC237370 Corp</stp>
        <stp>Maturity</stp>
        <stp>[CashFlow Model.xlsx]Sheet1!R86C29</stp>
        <tr r="AC86" s="1"/>
      </tp>
      <tp t="s">
        <v>01/03/2035</v>
        <stp/>
        <stp>##V3_BDPV12</stp>
        <stp>AW703520 Corp</stp>
        <stp>Maturity</stp>
        <stp>[CashFlow Model.xlsx]Sheet1!R79C29</stp>
        <tr r="AC79" s="1"/>
      </tp>
      <tp t="s">
        <v>ICTZ</v>
        <stp/>
        <stp>##V3_BDPV12</stp>
        <stp>IT0005422487 Corp</stp>
        <stp>ticker</stp>
        <stp>[CashFlow Model.xlsx]Sheet1!R141C16</stp>
        <tr r="P141" s="1"/>
      </tp>
      <tp t="s">
        <v>01/08/2034</v>
        <stp/>
        <stp>##V3_BDPV12</stp>
        <stp>ED154470 Corp</stp>
        <stp>Maturity</stp>
        <stp>[CashFlow Model.xlsx]Sheet1!R80C29</stp>
        <tr r="AC80" s="1"/>
      </tp>
      <tp t="s">
        <v>01/09/2050</v>
        <stp/>
        <stp>##V3_BDPV12</stp>
        <stp>ZP513132 Corp</stp>
        <stp>Maturity</stp>
        <stp>[CashFlow Model.xlsx]Sheet1!R63C29</stp>
        <tr r="AC63" s="1"/>
      </tp>
      <tp t="s">
        <v>01/03/2067</v>
        <stp/>
        <stp>##V3_BDPV12</stp>
        <stp>QZ766515 Corp</stp>
        <stp>Maturity</stp>
        <stp>[CashFlow Model.xlsx]Sheet1!R61C29</stp>
        <tr r="AC61" s="1"/>
      </tp>
      <tp t="s">
        <v>01/03/2040</v>
        <stp/>
        <stp>##V3_BDPV12</stp>
        <stp>AZ128673 Corp</stp>
        <stp>Maturity</stp>
        <stp>[CashFlow Model.xlsx]Sheet1!R72C15</stp>
        <tr r="O72" s="1"/>
      </tp>
      <tp t="s">
        <v>01/03/2040</v>
        <stp/>
        <stp>##V3_BDPV12</stp>
        <stp>AZ128673 Corp</stp>
        <stp>Maturity</stp>
        <stp>[CashFlow Model.xlsx]Sheet1!R72C29</stp>
        <tr r="AC72" s="1"/>
      </tp>
      <tp t="s">
        <v>01/09/2049</v>
        <stp/>
        <stp>##V3_BDPV12</stp>
        <stp>AX099966 Corp</stp>
        <stp>Maturity</stp>
        <stp>[CashFlow Model.xlsx]Sheet1!R64C29</stp>
        <tr r="AC64" s="1"/>
      </tp>
      <tp t="s">
        <v>01/09/2049</v>
        <stp/>
        <stp>##V3_BDPV12</stp>
        <stp>AX099966 Corp</stp>
        <stp>Maturity</stp>
        <stp>[CashFlow Model.xlsx]Sheet1!R64C15</stp>
        <tr r="O64" s="1"/>
      </tp>
      <tp t="s">
        <v>BTPS</v>
        <stp/>
        <stp>##V3_BDPV12</stp>
        <stp>IT0001086567 Govt</stp>
        <stp>ticker</stp>
        <stp>[CashFlow Model.xlsx]Sheet1!R105C16</stp>
        <tr r="P105" s="1"/>
      </tp>
      <tp t="s">
        <v>BTPS</v>
        <stp/>
        <stp>##V3_BDPV12</stp>
        <stp>IT0005437147 Govt</stp>
        <stp>ticker</stp>
        <stp>[CashFlow Model.xlsx]Sheet1!R109C16</stp>
        <tr r="P109" s="1"/>
      </tp>
      <tp t="s">
        <v>BTPS</v>
        <stp/>
        <stp>##V3_BDPV12</stp>
        <stp>IT0005416570 Corp</stp>
        <stp>ticker</stp>
        <stp>[CashFlow Model.xlsx]Sheet1!R100C16</stp>
        <tr r="P100" s="1"/>
      </tp>
      <tp t="s">
        <v>01/03/2030</v>
        <stp/>
        <stp>##V3_BDPV12</stp>
        <stp>EK274354 Corp</stp>
        <stp>Maturity</stp>
        <stp>[CashFlow Model.xlsx]Sheet1!R91C29</stp>
        <tr r="AC91" s="1"/>
      </tp>
      <tp t="s">
        <v>01/09/2046</v>
        <stp/>
        <stp>##V3_BDPV12</stp>
        <stp>EK699416 Corp</stp>
        <stp>Maturity</stp>
        <stp>[CashFlow Model.xlsx]Sheet1!R67C29</stp>
        <tr r="AC67" s="1"/>
      </tp>
      <tp t="s">
        <v>01/03/2032</v>
        <stp/>
        <stp>##V3_BDPV12</stp>
        <stp>EK808607 Corp</stp>
        <stp>Maturity</stp>
        <stp>[CashFlow Model.xlsx]Sheet1!R83C29</stp>
        <tr r="AC83" s="1"/>
      </tp>
      <tp t="s">
        <v>01/02/2037</v>
        <stp/>
        <stp>##V3_BDPV12</stp>
        <stp>EF130795 Corp</stp>
        <stp>Maturity</stp>
        <stp>[CashFlow Model.xlsx]Sheet1!R76C29</stp>
        <tr r="AC76" s="1"/>
      </tp>
      <tp t="s">
        <v>01/09/2040</v>
        <stp/>
        <stp>##V3_BDPV12</stp>
        <stp>EH969116 Corp</stp>
        <stp>Maturity</stp>
        <stp>[CashFlow Model.xlsx]Sheet1!R71C29</stp>
        <tr r="AC71" s="1"/>
      </tp>
      <tp>
        <v>-10.277364730834961</v>
        <stp/>
        <stp>##V3_BDPV12</stp>
        <stp>IT0005425233 corp</stp>
        <stp>BB_SPRD_TO_SPLINE_EXPONENTIAL_RT</stp>
        <stp>[CashFlow Model.xlsx]Sheet1!R62C19</stp>
        <tr r="S62" s="1"/>
      </tp>
      <tp t="s">
        <v>01/12/2030</v>
        <stp/>
        <stp>##V3_BDPV12</stp>
        <stp>BJ837911 Corp</stp>
        <stp>Maturity</stp>
        <stp>[CashFlow Model.xlsx]Sheet1!R88C29</stp>
        <tr r="AC88" s="1"/>
      </tp>
      <tp t="s">
        <v>01/09/2036</v>
        <stp/>
        <stp>##V3_BDPV12</stp>
        <stp>JK840318 Corp</stp>
        <stp>Maturity</stp>
        <stp>[CashFlow Model.xlsx]Sheet1!R77C29</stp>
        <tr r="AC77" s="1"/>
      </tp>
      <tp t="s">
        <v>BTPS</v>
        <stp/>
        <stp>##V3_BDPV12</stp>
        <stp>IT0005419848 Corp</stp>
        <stp>ticker</stp>
        <stp>[CashFlow Model.xlsx]Sheet1!R111C16</stp>
        <tr r="P111" s="1"/>
      </tp>
      <tp>
        <v>-10.368650000000001</v>
        <stp/>
        <stp>##V3_BDPV12</stp>
        <stp>IT0005438004 Govt</stp>
        <stp>BB_SPRD_TO_SPLINE_EXPONENTIAL_RT</stp>
        <stp>[CashFlow Model.xlsx]Sheet1!R68C19</stp>
        <tr r="S68" s="1"/>
      </tp>
      <tp>
        <v>0.78563139999999998</v>
        <stp/>
        <stp>##V3_BDPV12</stp>
        <stp>IT0005421703 Govt</stp>
        <stp>BB_SPRD_TO_SPLINE_EXPONENTIAL_RT</stp>
        <stp>[CashFlow Model.xlsx]Sheet1!R70C19</stp>
        <tr r="S70" s="1"/>
      </tp>
      <tp>
        <v>1.5699879999999999</v>
        <stp/>
        <stp>##V3_BDPV12</stp>
        <stp>IT0005445306 Govt</stp>
        <stp>BB_SPRD_TO_SPLINE_EXPONENTIAL_RT</stp>
        <stp>[CashFlow Model.xlsx]Sheet1!R96C19</stp>
        <tr r="S96" s="1"/>
      </tp>
      <tp t="s">
        <v>01/08/2039</v>
        <stp/>
        <stp>##V3_BDPV12</stp>
        <stp>EG939837 Corp</stp>
        <stp>Maturity</stp>
        <stp>[CashFlow Model.xlsx]Sheet1!R73C15</stp>
        <tr r="O73" s="1"/>
      </tp>
      <tp t="s">
        <v>01/08/2039</v>
        <stp/>
        <stp>##V3_BDPV12</stp>
        <stp>EG939837 Corp</stp>
        <stp>Maturity</stp>
        <stp>[CashFlow Model.xlsx]Sheet1!R73C29</stp>
        <tr r="AC73" s="1"/>
      </tp>
      <tp t="s">
        <v>01/04/2030</v>
        <stp/>
        <stp>##V3_BDPV12</stp>
        <stp>ZR343798 Corp</stp>
        <stp>Maturity</stp>
        <stp>[CashFlow Model.xlsx]Sheet1!R90C29</stp>
        <tr r="AC90" s="1"/>
      </tp>
      <tp t="s">
        <v>01/03/2047</v>
        <stp/>
        <stp>##V3_BDPV12</stp>
        <stp>JV910526 Corp</stp>
        <stp>Maturity</stp>
        <stp>[CashFlow Model.xlsx]Sheet1!R66C29</stp>
        <tr r="AC66" s="1"/>
      </tp>
      <tp t="s">
        <v>01/08/2029</v>
        <stp/>
        <stp>##V3_BDPV12</stp>
        <stp>AX390582 Corp</stp>
        <stp>Maturity</stp>
        <stp>[CashFlow Model.xlsx]Sheet1!R93C29</stp>
        <tr r="AC93" s="1"/>
      </tp>
      <tp t="s">
        <v>01/02/2033</v>
        <stp/>
        <stp>##V3_BDPV12</stp>
        <stp>EC534684 Corp</stp>
        <stp>Maturity</stp>
        <stp>[CashFlow Model.xlsx]Sheet1!R82C29</stp>
        <tr r="AC82" s="1"/>
      </tp>
      <tp t="s">
        <v>01/03/2048</v>
        <stp/>
        <stp>##V3_BDPV12</stp>
        <stp>AN868354 Corp</stp>
        <stp>Maturity</stp>
        <stp>[CashFlow Model.xlsx]Sheet1!R65C29</stp>
        <tr r="AC65" s="1"/>
      </tp>
      <tp>
        <v>-0.56913449999999999</v>
        <stp/>
        <stp>##V3_BDPV12</stp>
        <stp xml:space="preserve"> IT0005449969 Govt</stp>
        <stp>BB_SPRD_TO_SPLINE_EXPONENTIAL_RT</stp>
        <stp>[CashFlow Model.xlsx]Sheet1!R84C19</stp>
        <tr r="S84" s="1"/>
      </tp>
      <tp>
        <v>3.6055640000000002</v>
        <stp/>
        <stp>##V3_BDPV12</stp>
        <stp>IT0001174611 corp</stp>
        <stp>BB_SPRD_TO_SPLINE_EXPONENTIAL_RT</stp>
        <stp>[CashFlow Model.xlsx]Sheet1!R99C19</stp>
        <tr r="S99" s="1"/>
      </tp>
      <tp t="s">
        <v>01/09/2038</v>
        <stp/>
        <stp>##V3_BDPV12</stp>
        <stp>AQ706282 Corp</stp>
        <stp>Maturity</stp>
        <stp>[CashFlow Model.xlsx]Sheet1!R74C29</stp>
        <tr r="AC74" s="1"/>
      </tp>
      <tp t="s">
        <v>01/12/2031</v>
        <stp/>
        <stp>##V3_BDPV12</stp>
        <stp xml:space="preserve"> IT0005449969 Govt</stp>
        <stp>Maturity</stp>
        <stp>[CashFlow Model.xlsx]Sheet1!R84C29</stp>
        <tr r="AC84" s="1"/>
      </tp>
      <tp t="s">
        <v>01/12/2031</v>
        <stp/>
        <stp>##V3_BDPV12</stp>
        <stp xml:space="preserve"> IT0005449969 Govt</stp>
        <stp>Maturity</stp>
        <stp>[CashFlow Model.xlsx]Sheet1!R84C15</stp>
        <tr r="O84" s="1"/>
      </tp>
      <tp>
        <v>0.51058466485711662</v>
        <stp/>
        <stp>##V3_BDPV12</stp>
        <stp>BG259301 Corp</stp>
        <stp>YLD_CNV_MID</stp>
        <stp>[CashFlow Model.xlsx]Sheet1!R89C17</stp>
        <tr r="Q89" s="1"/>
        <tr r="Q89" s="1"/>
      </tp>
    </main>
    <main first="bloomberg.rtd">
      <tp>
        <v>5</v>
        <stp/>
        <stp>##V3_BDPV12</stp>
        <stp>EH896068 Corp</stp>
        <stp>Coupon</stp>
        <stp>[CashFlow Model.xlsx]Sheet1!R117C30</stp>
        <tr r="AD117" s="1"/>
      </tp>
    </main>
    <main first="bloomberg.rtd">
      <tp t="s">
        <v>01/11/2027</v>
        <stp/>
        <stp>##V3_BDPV12</stp>
        <stp>IT0001174611 corp</stp>
        <stp>Maturity</stp>
        <stp>[CashFlow Model.xlsx]Sheet1!R99C29</stp>
        <tr r="AC99" s="1"/>
      </tp>
    </main>
    <main first="bloomberg.rtd">
      <tp>
        <v>3.75</v>
        <stp/>
        <stp>##V3_BDPV12</stp>
        <stp>EK093352 Corp</stp>
        <stp>Coupon</stp>
        <stp>[CashFlow Model.xlsx]Sheet1!R121C30</stp>
        <tr r="AD121" s="1"/>
      </tp>
      <tp>
        <v>5</v>
        <stp/>
        <stp>##V3_BDPV12</stp>
        <stp>EH896068 Corp</stp>
        <stp>coupon</stp>
        <stp>[CashFlow Model.xlsx]Sheet1!R117C16</stp>
        <tr r="P117" s="1"/>
      </tp>
      <tp>
        <v>3.75</v>
        <stp/>
        <stp>##V3_BDPV12</stp>
        <stp>EK093352 Corp</stp>
        <stp>coupon</stp>
        <stp>[CashFlow Model.xlsx]Sheet1!R121C16</stp>
        <tr r="P121" s="1"/>
      </tp>
      <tp t="s">
        <v>BTPS</v>
        <stp/>
        <stp>##V3_BDPV12</stp>
        <stp>ZQ556220 Corp</stp>
        <stp>ticker</stp>
        <stp>[CashFlow Model.xlsx]Sheet1!R103C16</stp>
        <tr r="P103" s="1"/>
      </tp>
      <tp t="s">
        <v>BTPS</v>
        <stp/>
        <stp>##V3_BDPV12</stp>
        <stp>QZ693949 Corp</stp>
        <stp>ticker</stp>
        <stp>[CashFlow Model.xlsx]Sheet1!R153C16</stp>
        <tr r="P153" s="1"/>
      </tp>
      <tp t="s">
        <v>BTPS</v>
        <stp/>
        <stp>##V3_BDPV12</stp>
        <stp>ZR539185 Corp</stp>
        <stp>ticker</stp>
        <stp>[CashFlow Model.xlsx]Sheet1!R138C16</stp>
        <tr r="P138" s="1"/>
      </tp>
      <tp t="s">
        <v>BTPS</v>
        <stp/>
        <stp>##V3_BDPV12</stp>
        <stp>UV826532 Corp</stp>
        <stp>ticker</stp>
        <stp>[CashFlow Model.xlsx]Sheet1!R142C16</stp>
        <tr r="P142" s="1"/>
      </tp>
      <tp>
        <v>0.74527850865451217</v>
        <stp/>
        <stp>##V3_BDPV12</stp>
        <stp>EC534684 Corp</stp>
        <stp>YLD_CNV_MID</stp>
        <stp>[CashFlow Model.xlsx]Sheet1!R82C17</stp>
        <tr r="Q82" s="1"/>
        <tr r="Q82" s="1"/>
      </tp>
    </main>
    <main first="bloomberg.rtd">
      <tp>
        <v>2.5</v>
        <stp/>
        <stp>##V3_BDPV12</stp>
        <stp>EK457296 Corp</stp>
        <stp>Coupon</stp>
        <stp>[CashFlow Model.xlsx]Sheet1!R119C30</stp>
        <tr r="AD119" s="1"/>
      </tp>
    </main>
    <main first="bloomberg.rtd">
      <tp>
        <v>0.95</v>
        <stp/>
        <stp>##V3_BDPV12</stp>
        <stp>JK394212 Corp</stp>
        <stp>Coupon</stp>
        <stp>[CashFlow Model.xlsx]Sheet1!R136C30</stp>
        <tr r="AD136" s="1"/>
      </tp>
      <tp>
        <v>2.5</v>
        <stp/>
        <stp>##V3_BDPV12</stp>
        <stp>EK457296 Corp</stp>
        <stp>coupon</stp>
        <stp>[CashFlow Model.xlsx]Sheet1!R119C16</stp>
        <tr r="P119" s="1"/>
      </tp>
      <tp>
        <v>1.5828100000000001</v>
        <stp/>
        <stp>##V3_BDPV12</stp>
        <stp>AQ706282 Corp</stp>
        <stp>BB_SPRD_TO_SPLINE_EXPONENTIAL_RT</stp>
        <stp>[CashFlow Model.xlsx]Sheet1!R74C19</stp>
        <tr r="S74" s="1"/>
      </tp>
      <tp>
        <v>0.95</v>
        <stp/>
        <stp>##V3_BDPV12</stp>
        <stp>JK394212 Corp</stp>
        <stp>coupon</stp>
        <stp>[CashFlow Model.xlsx]Sheet1!R136C16</stp>
        <tr r="P136" s="1"/>
      </tp>
      <tp t="s">
        <v>BTPS</v>
        <stp/>
        <stp>##V3_BDPV12</stp>
        <stp>AU474747 Corp</stp>
        <stp>ticker</stp>
        <stp>[CashFlow Model.xlsx]Sheet1!R113C16</stp>
        <tr r="P113" s="1"/>
      </tp>
      <tp t="s">
        <v>BTPS</v>
        <stp/>
        <stp>##V3_BDPV12</stp>
        <stp>AU896732 Corp</stp>
        <stp>ticker</stp>
        <stp>[CashFlow Model.xlsx]Sheet1!R154C16</stp>
        <tr r="P154" s="1"/>
      </tp>
      <tp>
        <v>5</v>
        <stp/>
        <stp>##V3_BDPV12</stp>
        <stp>EI793398 Corp</stp>
        <stp>Coupon</stp>
        <stp>[CashFlow Model.xlsx]Sheet1!R149C30</stp>
        <tr r="AD149" s="1"/>
      </tp>
    </main>
    <main first="bloomberg.rtd">
      <tp>
        <v>0.9</v>
        <stp/>
        <stp>##V3_BDPV12</stp>
        <stp>AO513570 Corp</stp>
        <stp>Coupon</stp>
        <stp>[CashFlow Model.xlsx]Sheet1!R144C30</stp>
        <tr r="AD144" s="1"/>
      </tp>
    </main>
    <main first="bloomberg.rtd">
      <tp>
        <v>1.5</v>
        <stp/>
        <stp>##V3_BDPV12</stp>
        <stp>EK769119 Corp</stp>
        <stp>Coupon</stp>
        <stp>[CashFlow Model.xlsx]Sheet1!R115C30</stp>
        <tr r="AD115" s="1"/>
      </tp>
      <tp>
        <v>4.5</v>
        <stp/>
        <stp>##V3_BDPV12</stp>
        <stp>EI415319 Corp</stp>
        <stp>Coupon</stp>
        <stp>[CashFlow Model.xlsx]Sheet1!R110C30</stp>
        <tr r="AD110" s="1"/>
      </tp>
      <tp>
        <v>5.5</v>
        <stp/>
        <stp>##V3_BDPV12</stp>
        <stp>EJ042056 Corp</stp>
        <stp>Coupon</stp>
        <stp>[CashFlow Model.xlsx]Sheet1!R143C30</stp>
        <tr r="AD143" s="1"/>
      </tp>
      <tp>
        <v>5</v>
        <stp/>
        <stp>##V3_BDPV12</stp>
        <stp>EI793398 Corp</stp>
        <stp>coupon</stp>
        <stp>[CashFlow Model.xlsx]Sheet1!R149C16</stp>
        <tr r="P149" s="1"/>
      </tp>
      <tp>
        <v>0.9</v>
        <stp/>
        <stp>##V3_BDPV12</stp>
        <stp>AO513570 Corp</stp>
        <stp>coupon</stp>
        <stp>[CashFlow Model.xlsx]Sheet1!R144C16</stp>
        <tr r="P144" s="1"/>
      </tp>
      <tp>
        <v>4.5</v>
        <stp/>
        <stp>##V3_BDPV12</stp>
        <stp>EI415319 Corp</stp>
        <stp>coupon</stp>
        <stp>[CashFlow Model.xlsx]Sheet1!R110C16</stp>
        <tr r="P110" s="1"/>
      </tp>
      <tp>
        <v>5.5</v>
        <stp/>
        <stp>##V3_BDPV12</stp>
        <stp>EJ042056 Corp</stp>
        <stp>coupon</stp>
        <stp>[CashFlow Model.xlsx]Sheet1!R143C16</stp>
        <tr r="P143" s="1"/>
      </tp>
      <tp>
        <v>1.5</v>
        <stp/>
        <stp>##V3_BDPV12</stp>
        <stp>EK769119 Corp</stp>
        <stp>coupon</stp>
        <stp>[CashFlow Model.xlsx]Sheet1!R115C16</stp>
        <tr r="P115" s="1"/>
      </tp>
      <tp t="s">
        <v>ICTZ</v>
        <stp/>
        <stp>##V3_BDPV12</stp>
        <stp>ZQ256057 Corp</stp>
        <stp>ticker</stp>
        <stp>[CashFlow Model.xlsx]Sheet1!R151C16</stp>
        <tr r="P151" s="1"/>
      </tp>
      <tp t="s">
        <v>BOTS</v>
        <stp/>
        <stp>##V3_BDPV12</stp>
        <stp>ZP904140 Corp</stp>
        <stp>ticker</stp>
        <stp>[CashFlow Model.xlsx]Sheet1!R152C16</stp>
        <tr r="P152" s="1"/>
      </tp>
      <tp>
        <v>1.0133971056468516</v>
        <stp/>
        <stp>##V3_BDPV12</stp>
        <stp>BG013029 Corp</stp>
        <stp>YLD_CNV_MID</stp>
        <stp>[CashFlow Model.xlsx]Sheet1!R78C17</stp>
        <tr r="Q78" s="1"/>
        <tr r="Q78" s="1"/>
      </tp>
    </main>
    <main first="bloomberg.rtd">
      <tp>
        <v>2.2000000000000002</v>
        <stp/>
        <stp>##V3_BDPV12</stp>
        <stp>AM293682 Corp</stp>
        <stp>Coupon</stp>
        <stp>[CashFlow Model.xlsx]Sheet1!R102C30</stp>
        <tr r="AD102" s="1"/>
      </tp>
    </main>
    <main first="bloomberg.rtd">
      <tp>
        <v>1.2</v>
        <stp/>
        <stp>##V3_BDPV12</stp>
        <stp>AM628616 Corp</stp>
        <stp>Coupon</stp>
        <stp>[CashFlow Model.xlsx]Sheet1!R148C30</stp>
        <tr r="AD148" s="1"/>
      </tp>
      <tp>
        <v>2.15</v>
        <stp/>
        <stp>##V3_BDPV12</stp>
        <stp>EK324067 Corp</stp>
        <stp>Coupon</stp>
        <stp>[CashFlow Model.xlsx]Sheet1!R150C30</stp>
        <tr r="AD150" s="1"/>
      </tp>
      <tp>
        <v>2.2000000000000002</v>
        <stp/>
        <stp>##V3_BDPV12</stp>
        <stp>AM293682 Corp</stp>
        <stp>coupon</stp>
        <stp>[CashFlow Model.xlsx]Sheet1!R102C16</stp>
        <tr r="P102" s="1"/>
      </tp>
      <tp>
        <v>5.8093089999999998</v>
        <stp/>
        <stp>##V3_BDPV12</stp>
        <stp>EC534684 Corp</stp>
        <stp>BB_SPRD_TO_SPLINE_EXPONENTIAL_RT</stp>
        <stp>[CashFlow Model.xlsx]Sheet1!R82C19</stp>
        <tr r="S82" s="1"/>
      </tp>
      <tp>
        <v>-0.70290430000000004</v>
        <stp/>
        <stp>##V3_BDPV12</stp>
        <stp>AN868354 Corp</stp>
        <stp>BB_SPRD_TO_SPLINE_EXPONENTIAL_RT</stp>
        <stp>[CashFlow Model.xlsx]Sheet1!R65C19</stp>
        <tr r="S65" s="1"/>
      </tp>
      <tp>
        <v>2.15</v>
        <stp/>
        <stp>##V3_BDPV12</stp>
        <stp>EK324067 Corp</stp>
        <stp>coupon</stp>
        <stp>[CashFlow Model.xlsx]Sheet1!R150C16</stp>
        <tr r="P150" s="1"/>
      </tp>
      <tp>
        <v>1.2</v>
        <stp/>
        <stp>##V3_BDPV12</stp>
        <stp>AM628616 Corp</stp>
        <stp>coupon</stp>
        <stp>[CashFlow Model.xlsx]Sheet1!R148C16</stp>
        <tr r="P148" s="1"/>
      </tp>
      <tp t="s">
        <v>BOTS</v>
        <stp/>
        <stp>##V3_BDPV12</stp>
        <stp>ZP904058 Corp</stp>
        <stp>ticker</stp>
        <stp>[CashFlow Model.xlsx]Sheet1!R155C16</stp>
        <tr r="P155" s="1"/>
      </tp>
      <tp t="s">
        <v>BTPS</v>
        <stp/>
        <stp>##V3_BDPV12</stp>
        <stp>AP093098 Corp</stp>
        <stp>ticker</stp>
        <stp>[CashFlow Model.xlsx]Sheet1!R120C16</stp>
        <tr r="P120" s="1"/>
      </tp>
      <tp>
        <v>0.89426749445205012</v>
        <stp/>
        <stp>##V3_BDPV12</stp>
        <stp>ED154470 Corp</stp>
        <stp>YLD_CNV_MID</stp>
        <stp>[CashFlow Model.xlsx]Sheet1!R80C17</stp>
        <tr r="Q80" s="1"/>
        <tr r="Q80" s="1"/>
      </tp>
      <tp>
        <v>0.54729992960069751</v>
        <stp/>
        <stp>##V3_BDPV12</stp>
        <stp>EC237370 Corp</stp>
        <stp>YLD_CNV_MID</stp>
        <stp>[CashFlow Model.xlsx]Sheet1!R86C17</stp>
        <tr r="Q86" s="1"/>
        <tr r="Q86" s="1"/>
      </tp>
    </main>
    <main first="bloomberg.rtd">
      <tp>
        <v>5.5</v>
        <stp/>
        <stp>##V3_BDPV12</stp>
        <stp>EJ341690 Corp</stp>
        <stp>Coupon</stp>
        <stp>[CashFlow Model.xlsx]Sheet1!R140C30</stp>
        <tr r="AD140" s="1"/>
      </tp>
      <tp>
        <v>1.85</v>
        <stp/>
        <stp>##V3_BDPV12</stp>
        <stp>BI019593 Corp</stp>
        <stp>Coupon</stp>
        <stp>[CashFlow Model.xlsx]Sheet1!R114C30</stp>
        <tr r="AD114" s="1"/>
      </tp>
      <tp>
        <v>1.35</v>
        <stp/>
        <stp>##V3_BDPV12</stp>
        <stp>EK745781 Corp</stp>
        <stp>Coupon</stp>
        <stp>[CashFlow Model.xlsx]Sheet1!R147C30</stp>
        <tr r="AD147" s="1"/>
      </tp>
    </main>
    <main first="bloomberg.rtd">
      <tp t="s">
        <v>30/04/2045</v>
        <stp/>
        <stp>##V3_BDPV12</stp>
        <stp>IT0005438004 Govt</stp>
        <stp>Maturity</stp>
        <stp>[CashFlow Model.xlsx]Sheet1!R68C29</stp>
        <tr r="AC68" s="1"/>
      </tp>
    </main>
    <main first="bloomberg.rtd">
      <tp t="s">
        <v>30/04/2045</v>
        <stp/>
        <stp>##V3_BDPV12</stp>
        <stp>IT0005438004 Govt</stp>
        <stp>Maturity</stp>
        <stp>[CashFlow Model.xlsx]Sheet1!R68C15</stp>
        <tr r="O68" s="1"/>
      </tp>
      <tp t="s">
        <v>01/03/2041</v>
        <stp/>
        <stp>##V3_BDPV12</stp>
        <stp>IT0005421703 Govt</stp>
        <stp>Maturity</stp>
        <stp>[CashFlow Model.xlsx]Sheet1!R70C15</stp>
        <tr r="O70" s="1"/>
      </tp>
      <tp t="s">
        <v>15/07/2028</v>
        <stp/>
        <stp>##V3_BDPV12</stp>
        <stp>IT0005445306 Govt</stp>
        <stp>Maturity</stp>
        <stp>[CashFlow Model.xlsx]Sheet1!R96C29</stp>
        <tr r="AC96" s="1"/>
      </tp>
    </main>
    <main first="bloomberg.rtd">
      <tp t="s">
        <v>15/07/2028</v>
        <stp/>
        <stp>##V3_BDPV12</stp>
        <stp>IT0005445306 Govt</stp>
        <stp>Maturity</stp>
        <stp>[CashFlow Model.xlsx]Sheet1!R96C15</stp>
        <tr r="O96" s="1"/>
      </tp>
      <tp t="s">
        <v>01/03/2041</v>
        <stp/>
        <stp>##V3_BDPV12</stp>
        <stp>IT0005421703 Govt</stp>
        <stp>Maturity</stp>
        <stp>[CashFlow Model.xlsx]Sheet1!R70C29</stp>
        <tr r="AC70" s="1"/>
      </tp>
      <tp>
        <v>4.8345940000000001</v>
        <stp/>
        <stp>##V3_BDPV12</stp>
        <stp>EG939837 Corp</stp>
        <stp>BB_SPRD_TO_SPLINE_EXPONENTIAL_RT</stp>
        <stp>[CashFlow Model.xlsx]Sheet1!R73C19</stp>
        <tr r="S73" s="1"/>
      </tp>
      <tp>
        <v>1.85</v>
        <stp/>
        <stp>##V3_BDPV12</stp>
        <stp>BI019593 Corp</stp>
        <stp>coupon</stp>
        <stp>[CashFlow Model.xlsx]Sheet1!R114C16</stp>
        <tr r="P114" s="1"/>
      </tp>
      <tp>
        <v>5.5</v>
        <stp/>
        <stp>##V3_BDPV12</stp>
        <stp>EJ341690 Corp</stp>
        <stp>coupon</stp>
        <stp>[CashFlow Model.xlsx]Sheet1!R140C16</stp>
        <tr r="P140" s="1"/>
      </tp>
      <tp>
        <v>1.35</v>
        <stp/>
        <stp>##V3_BDPV12</stp>
        <stp>EK745781 Corp</stp>
        <stp>coupon</stp>
        <stp>[CashFlow Model.xlsx]Sheet1!R147C16</stp>
        <tr r="P147" s="1"/>
      </tp>
      <tp>
        <v>-3.3074409999999999</v>
        <stp/>
        <stp>##V3_BDPV12</stp>
        <stp>ZR343798 Corp</stp>
        <stp>BB_SPRD_TO_SPLINE_EXPONENTIAL_RT</stp>
        <stp>[CashFlow Model.xlsx]Sheet1!R90C19</stp>
        <tr r="S90" s="1"/>
      </tp>
      <tp t="s">
        <v>BTPS</v>
        <stp/>
        <stp>##V3_BDPV12</stp>
        <stp>AR689537 Corp</stp>
        <stp>ticker</stp>
        <stp>[CashFlow Model.xlsx]Sheet1!R116C16</stp>
        <tr r="P116" s="1"/>
      </tp>
      <tp>
        <v>1.1013383307164393</v>
        <stp/>
        <stp>##V3_BDPV12</stp>
        <stp>EF130795 Corp</stp>
        <stp>YLD_CNV_MID</stp>
        <stp>[CashFlow Model.xlsx]Sheet1!R76C17</stp>
        <tr r="Q76" s="1"/>
        <tr r="Q76" s="1"/>
      </tp>
    </main>
    <main first="bloomberg.rtd">
      <tp>
        <v>-1.9021859999999999</v>
        <stp/>
        <stp>##V3_BDPV12</stp>
        <stp>JV910526 Corp</stp>
        <stp>BB_SPRD_TO_SPLINE_EXPONENTIAL_RT</stp>
        <stp>[CashFlow Model.xlsx]Sheet1!R66C19</stp>
        <tr r="S66" s="1"/>
      </tp>
      <tp>
        <v>-0.13076380000000001</v>
        <stp/>
        <stp>##V3_BDPV12</stp>
        <stp>AX390582 Corp</stp>
        <stp>BB_SPRD_TO_SPLINE_EXPONENTIAL_RT</stp>
        <stp>[CashFlow Model.xlsx]Sheet1!R93C19</stp>
        <tr r="S93" s="1"/>
      </tp>
    </main>
    <main first="bloomberg.rtd">
      <tp>
        <v>4.75</v>
        <stp/>
        <stp>##V3_BDPV12</stp>
        <stp>EH305692 Corp</stp>
        <stp>Coupon</stp>
        <stp>[CashFlow Model.xlsx]Sheet1!R133C30</stp>
        <tr r="AD133" s="1"/>
      </tp>
      <tp>
        <v>0</v>
        <stp/>
        <stp>##V3_BDPV12</stp>
        <stp>BJ672486 Corp</stp>
        <stp>Coupon</stp>
        <stp>[CashFlow Model.xlsx]Sheet1!R146C30</stp>
        <tr r="AD146" s="1"/>
      </tp>
    </main>
    <main first="bloomberg.rtd">
      <tp>
        <v>4.5</v>
        <stp/>
        <stp>##V3_BDPV12</stp>
        <stp>EJ770441 Corp</stp>
        <stp>Coupon</stp>
        <stp>[CashFlow Model.xlsx]Sheet1!R126C30</stp>
        <tr r="AD126" s="1"/>
      </tp>
      <tp>
        <v>1.85</v>
        <stp/>
        <stp>##V3_BDPV12</stp>
        <stp>AM796312 Corp</stp>
        <stp>Coupon</stp>
        <stp>[CashFlow Model.xlsx]Sheet1!R124C30</stp>
        <tr r="AD124" s="1"/>
      </tp>
    </main>
    <main first="bloomberg.rtd">
      <tp>
        <v>4.75</v>
        <stp/>
        <stp>##V3_BDPV12</stp>
        <stp>EH305692 Corp</stp>
        <stp>coupon</stp>
        <stp>[CashFlow Model.xlsx]Sheet1!R133C16</stp>
        <tr r="P133" s="1"/>
      </tp>
      <tp>
        <v>5.0375560000000004</v>
        <stp/>
        <stp>##V3_BDPV12</stp>
        <stp>EF130795 Corp</stp>
        <stp>BB_SPRD_TO_SPLINE_EXPONENTIAL_RT</stp>
        <stp>[CashFlow Model.xlsx]Sheet1!R76C19</stp>
        <tr r="S76" s="1"/>
      </tp>
      <tp>
        <v>-0.62362640000000003</v>
        <stp/>
        <stp>##V3_BDPV12</stp>
        <stp>EK808607 Corp</stp>
        <stp>BB_SPRD_TO_SPLINE_EXPONENTIAL_RT</stp>
        <stp>[CashFlow Model.xlsx]Sheet1!R83C19</stp>
        <tr r="S83" s="1"/>
      </tp>
      <tp>
        <v>6.7739349999999998</v>
        <stp/>
        <stp>##V3_BDPV12</stp>
        <stp>EH969116 Corp</stp>
        <stp>BB_SPRD_TO_SPLINE_EXPONENTIAL_RT</stp>
        <stp>[CashFlow Model.xlsx]Sheet1!R71C19</stp>
        <tr r="S71" s="1"/>
      </tp>
      <tp>
        <v>0</v>
        <stp/>
        <stp>##V3_BDPV12</stp>
        <stp>BJ672486 Corp</stp>
        <stp>coupon</stp>
        <stp>[CashFlow Model.xlsx]Sheet1!R146C16</stp>
        <tr r="P146" s="1"/>
      </tp>
      <tp>
        <v>4.5</v>
        <stp/>
        <stp>##V3_BDPV12</stp>
        <stp>EJ770441 Corp</stp>
        <stp>coupon</stp>
        <stp>[CashFlow Model.xlsx]Sheet1!R126C16</stp>
        <tr r="P126" s="1"/>
      </tp>
      <tp>
        <v>1.85</v>
        <stp/>
        <stp>##V3_BDPV12</stp>
        <stp>AM796312 Corp</stp>
        <stp>coupon</stp>
        <stp>[CashFlow Model.xlsx]Sheet1!R124C16</stp>
        <tr r="P124" s="1"/>
      </tp>
      <tp t="s">
        <v>BTPS</v>
        <stp/>
        <stp>##V3_BDPV12</stp>
        <stp>ZS105647 Corp</stp>
        <stp>ticker</stp>
        <stp>[CashFlow Model.xlsx]Sheet1!R107C16</stp>
        <tr r="P107" s="1"/>
      </tp>
      <tp t="s">
        <v>BTPS</v>
        <stp/>
        <stp>##V3_BDPV12</stp>
        <stp>AU270059 Corp</stp>
        <stp>ticker</stp>
        <stp>[CashFlow Model.xlsx]Sheet1!R131C16</stp>
        <tr r="P131" s="1"/>
      </tp>
      <tp>
        <v>0.16054170051424954</v>
        <stp/>
        <stp>##V3_BDPV12</stp>
        <stp>IT0001174611 corp</stp>
        <stp>YLD_CNV_MID</stp>
        <stp>[CashFlow Model.xlsx]Sheet1!R99C17</stp>
        <tr r="Q99" s="1"/>
        <tr r="Q99" s="1"/>
      </tp>
      <tp>
        <v>1.6315150677251866</v>
        <stp/>
        <stp>##V3_BDPV12</stp>
        <stp>IT0005425233 corp</stp>
        <stp>YLD_CNV_MID</stp>
        <stp>[CashFlow Model.xlsx]Sheet1!R62C17</stp>
        <tr r="Q62" s="1"/>
        <tr r="Q62" s="1"/>
      </tp>
      <tp>
        <v>0.54601971726535581</v>
        <stp/>
        <stp>##V3_BDPV12</stp>
        <stp>BJ837911 Corp</stp>
        <stp>YLD_CNV_MID</stp>
        <stp>[CashFlow Model.xlsx]Sheet1!R88C17</stp>
        <tr r="Q88" s="1"/>
        <tr r="Q88" s="1"/>
      </tp>
    </main>
    <main first="bloomberg.rtd">
      <tp>
        <v>1.6</v>
        <stp/>
        <stp>##V3_BDPV12</stp>
        <stp>JK234401 Corp</stp>
        <stp>Coupon</stp>
        <stp>[CashFlow Model.xlsx]Sheet1!R108C30</stp>
        <tr r="AD108" s="1"/>
      </tp>
      <tp t="s">
        <v>01/09/2051</v>
        <stp/>
        <stp>##V3_BDPV12</stp>
        <stp>IT0005425233 corp</stp>
        <stp>Maturity</stp>
        <stp>[CashFlow Model.xlsx]Sheet1!R62C15</stp>
        <tr r="O62" s="1"/>
      </tp>
      <tp t="s">
        <v>01/09/2051</v>
        <stp/>
        <stp>##V3_BDPV12</stp>
        <stp>IT0005425233 corp</stp>
        <stp>Maturity</stp>
        <stp>[CashFlow Model.xlsx]Sheet1!R62C29</stp>
        <tr r="AC62" s="1"/>
      </tp>
    </main>
    <main first="bloomberg.rtd">
      <tp>
        <v>-1.696342</v>
        <stp/>
        <stp>##V3_BDPV12</stp>
        <stp>BJ837911 Corp</stp>
        <stp>BB_SPRD_TO_SPLINE_EXPONENTIAL_RT</stp>
        <stp>[CashFlow Model.xlsx]Sheet1!R88C19</stp>
        <tr r="S88" s="1"/>
      </tp>
      <tp>
        <v>-3.5075340000000002</v>
        <stp/>
        <stp>##V3_BDPV12</stp>
        <stp>JK840318 Corp</stp>
        <stp>BB_SPRD_TO_SPLINE_EXPONENTIAL_RT</stp>
        <stp>[CashFlow Model.xlsx]Sheet1!R77C19</stp>
        <tr r="S77" s="1"/>
      </tp>
      <tp>
        <v>1.6</v>
        <stp/>
        <stp>##V3_BDPV12</stp>
        <stp>JK234401 Corp</stp>
        <stp>coupon</stp>
        <stp>[CashFlow Model.xlsx]Sheet1!R108C16</stp>
        <tr r="P108" s="1"/>
      </tp>
    </main>
    <main first="bloomberg.rtd">
      <tp>
        <v>4.7782640000000001</v>
        <stp/>
        <stp>##V3_BDPV12</stp>
        <stp>ED154470 Corp</stp>
        <stp>BB_SPRD_TO_SPLINE_EXPONENTIAL_RT</stp>
        <stp>[CashFlow Model.xlsx]Sheet1!R80C19</stp>
        <tr r="S80" s="1"/>
      </tp>
      <tp>
        <v>3.793542</v>
        <stp/>
        <stp>##V3_BDPV12</stp>
        <stp>AZ128673 Corp</stp>
        <stp>BB_SPRD_TO_SPLINE_EXPONENTIAL_RT</stp>
        <stp>[CashFlow Model.xlsx]Sheet1!R72C19</stp>
        <tr r="S72" s="1"/>
      </tp>
      <tp>
        <v>8.8531890000000004</v>
        <stp/>
        <stp>##V3_BDPV12</stp>
        <stp>QZ766515 Corp</stp>
        <stp>BB_SPRD_TO_SPLINE_EXPONENTIAL_RT</stp>
        <stp>[CashFlow Model.xlsx]Sheet1!R61C19</stp>
        <tr r="S61" s="1"/>
      </tp>
      <tp>
        <v>-6.0018840000000004</v>
        <stp/>
        <stp>##V3_BDPV12</stp>
        <stp>ZP513132 Corp</stp>
        <stp>BB_SPRD_TO_SPLINE_EXPONENTIAL_RT</stp>
        <stp>[CashFlow Model.xlsx]Sheet1!R63C19</stp>
        <tr r="S63" s="1"/>
      </tp>
      <tp>
        <v>-0.55746150000000005</v>
        <stp/>
        <stp>##V3_BDPV12</stp>
        <stp>AX099966 Corp</stp>
        <stp>BB_SPRD_TO_SPLINE_EXPONENTIAL_RT</stp>
        <stp>[CashFlow Model.xlsx]Sheet1!R64C19</stp>
        <tr r="S64" s="1"/>
      </tp>
      <tp t="s">
        <v>BTPS</v>
        <stp/>
        <stp>##V3_BDPV12</stp>
        <stp>AX870340 Corp</stp>
        <stp>ticker</stp>
        <stp>[CashFlow Model.xlsx]Sheet1!R123C16</stp>
        <tr r="P123" s="1"/>
      </tp>
      <tp>
        <v>0.67818267987316272</v>
        <stp/>
        <stp>##V3_BDPV12</stp>
        <stp>EK808607 Corp</stp>
        <stp>YLD_CNV_MID</stp>
        <stp>[CashFlow Model.xlsx]Sheet1!R83C17</stp>
        <tr r="Q83" s="1"/>
        <tr r="Q83" s="1"/>
      </tp>
      <tp>
        <v>1.5464226473238751</v>
        <stp/>
        <stp>##V3_BDPV12</stp>
        <stp>AN868354 Corp</stp>
        <stp>YLD_CNV_MID</stp>
        <stp>[CashFlow Model.xlsx]Sheet1!R65C17</stp>
        <tr r="Q65" s="1"/>
        <tr r="Q65" s="1"/>
      </tp>
    </main>
    <main first="bloomberg.rtd">
      <tp>
        <v>-1.5713870000000001</v>
        <stp/>
        <stp>##V3_BDPV12</stp>
        <stp>EK274354 Corp</stp>
        <stp>BB_SPRD_TO_SPLINE_EXPONENTIAL_RT</stp>
        <stp>[CashFlow Model.xlsx]Sheet1!R91C19</stp>
        <tr r="S91" s="1"/>
      </tp>
      <tp>
        <v>6.0851689999999996E-3</v>
        <stp/>
        <stp>##V3_BDPV12</stp>
        <stp>EK699416 Corp</stp>
        <stp>BB_SPRD_TO_SPLINE_EXPONENTIAL_RT</stp>
        <stp>[CashFlow Model.xlsx]Sheet1!R67C19</stp>
        <tr r="S67" s="1"/>
      </tp>
      <tp t="s">
        <v>BTPS</v>
        <stp/>
        <stp>##V3_BDPV12</stp>
        <stp>ZR788824 Corp</stp>
        <stp>ticker</stp>
        <stp>[CashFlow Model.xlsx]Sheet1!R118C16</stp>
        <tr r="P118" s="1"/>
      </tp>
      <tp t="s">
        <v>BTPS</v>
        <stp/>
        <stp>##V3_BDPV12</stp>
        <stp>AR461831 Corp</stp>
        <stp>ticker</stp>
        <stp>[CashFlow Model.xlsx]Sheet1!R137C16</stp>
        <tr r="P137" s="1"/>
      </tp>
      <tp>
        <v>1.4232527833357711</v>
        <stp/>
        <stp>##V3_BDPV12</stp>
        <stp>EJ679466 Corp</stp>
        <stp>YLD_CNV_MID</stp>
        <stp>[CashFlow Model.xlsx]Sheet1!R69C17</stp>
        <tr r="Q69" s="1"/>
        <tr r="Q69" s="1"/>
      </tp>
    </main>
    <main first="bloomberg.rtd">
      <tp>
        <v>4.5</v>
        <stp/>
        <stp>##V3_BDPV12</stp>
        <stp>EJ568862 Corp</stp>
        <stp>Coupon</stp>
        <stp>[CashFlow Model.xlsx]Sheet1!R135C30</stp>
        <tr r="AD135" s="1"/>
      </tp>
      <tp>
        <v>0.6</v>
        <stp/>
        <stp>##V3_BDPV12</stp>
        <stp>BG670579 Corp</stp>
        <stp>Coupon</stp>
        <stp>[CashFlow Model.xlsx]Sheet1!R134C30</stp>
        <tr r="AD134" s="1"/>
      </tp>
      <tp>
        <v>-1.7333719999999999</v>
        <stp/>
        <stp>##V3_BDPV12</stp>
        <stp>EC065947 Corp</stp>
        <stp>BB_SPRD_TO_SPLINE_EXPONENTIAL_RT</stp>
        <stp>[CashFlow Model.xlsx]Sheet1!R92C19</stp>
        <tr r="S92" s="1"/>
      </tp>
      <tp>
        <v>0.6</v>
        <stp/>
        <stp>##V3_BDPV12</stp>
        <stp>BG670579 Corp</stp>
        <stp>coupon</stp>
        <stp>[CashFlow Model.xlsx]Sheet1!R134C16</stp>
        <tr r="P134" s="1"/>
      </tp>
      <tp>
        <v>4.5</v>
        <stp/>
        <stp>##V3_BDPV12</stp>
        <stp>EJ568862 Corp</stp>
        <stp>coupon</stp>
        <stp>[CashFlow Model.xlsx]Sheet1!R135C16</stp>
        <tr r="P135" s="1"/>
      </tp>
      <tp>
        <v>1.2034045383208403</v>
        <stp/>
        <stp>##V3_BDPV12</stp>
        <stp>EG939837 Corp</stp>
        <stp>YLD_CNV_MID</stp>
        <stp>[CashFlow Model.xlsx]Sheet1!R73C17</stp>
        <tr r="Q73" s="1"/>
        <tr r="Q73" s="1"/>
      </tp>
      <tp>
        <v>1.51256988026085</v>
        <stp/>
        <stp>##V3_BDPV12</stp>
        <stp>EK699416 Corp</stp>
        <stp>YLD_CNV_MID</stp>
        <stp>[CashFlow Model.xlsx]Sheet1!R67C17</stp>
        <tr r="Q67" s="1"/>
        <tr r="Q67" s="1"/>
      </tp>
    </main>
    <main first="bloomberg.rtd">
      <tp>
        <v>0.3</v>
        <stp/>
        <stp>##V3_BDPV12</stp>
        <stp>BJ937993 Corp</stp>
        <stp>Coupon</stp>
        <stp>[CashFlow Model.xlsx]Sheet1!R132C30</stp>
        <tr r="AD132" s="1"/>
      </tp>
    </main>
    <main first="bloomberg.rtd">
      <tp>
        <v>0</v>
        <stp/>
        <stp>##V3_BDPV12</stp>
        <stp>IT0005424251 corp</stp>
        <stp>coupon</stp>
        <stp>[CashFlow Model.xlsx]Sheet1!R128C16</stp>
        <tr r="P128" s="1"/>
      </tp>
      <tp>
        <v>2.175189</v>
        <stp/>
        <stp>##V3_BDPV12</stp>
        <stp>AW703520 Corp</stp>
        <stp>BB_SPRD_TO_SPLINE_EXPONENTIAL_RT</stp>
        <stp>[CashFlow Model.xlsx]Sheet1!R79C19</stp>
        <tr r="S79" s="1"/>
      </tp>
      <tp>
        <v>0.74008779999999996</v>
        <stp/>
        <stp>##V3_BDPV12</stp>
        <stp>EC237370 Corp</stp>
        <stp>BB_SPRD_TO_SPLINE_EXPONENTIAL_RT</stp>
        <stp>[CashFlow Model.xlsx]Sheet1!R86C19</stp>
        <tr r="S86" s="1"/>
      </tp>
      <tp>
        <v>0.3</v>
        <stp/>
        <stp>##V3_BDPV12</stp>
        <stp>BJ937993 Corp</stp>
        <stp>coupon</stp>
        <stp>[CashFlow Model.xlsx]Sheet1!R132C16</stp>
        <tr r="P132" s="1"/>
      </tp>
      <tp t="s">
        <v>BTPS</v>
        <stp/>
        <stp>##V3_BDPV12</stp>
        <stp>AX601001 Corp</stp>
        <stp>ticker</stp>
        <stp>[CashFlow Model.xlsx]Sheet1!R145C16</stp>
        <tr r="P145" s="1"/>
      </tp>
      <tp>
        <v>0</v>
        <stp/>
        <stp>##V3_BDPV12</stp>
        <stp>IT0005424251 corp</stp>
        <stp>Coupon</stp>
        <stp>[CashFlow Model.xlsx]Sheet1!R128C30</stp>
        <tr r="AD128" s="1"/>
      </tp>
      <tp>
        <v>1.0384145948012735</v>
        <stp/>
        <stp>##V3_BDPV12</stp>
        <stp>JK840318 Corp</stp>
        <stp>YLD_CNV_MID</stp>
        <stp>[CashFlow Model.xlsx]Sheet1!R77C17</stp>
        <tr r="Q77" s="1"/>
        <tr r="Q77" s="1"/>
      </tp>
      <tp>
        <v>0.27239321371137493</v>
        <stp/>
        <stp>##V3_BDPV12</stp>
        <stp>EJ514272 Corp</stp>
        <stp>YLD_CNV_MID</stp>
        <stp>[CashFlow Model.xlsx]Sheet1!R95C17</stp>
        <tr r="Q95" s="1"/>
        <tr r="Q95" s="1"/>
      </tp>
      <tp>
        <v>0.42943241829660472</v>
        <stp/>
        <stp>##V3_BDPV12</stp>
        <stp>EK274354 Corp</stp>
        <stp>YLD_CNV_MID</stp>
        <stp>[CashFlow Model.xlsx]Sheet1!R91C17</stp>
        <tr r="Q91" s="1"/>
        <tr r="Q91" s="1"/>
      </tp>
    </main>
    <main first="bloomberg.rtd">
      <tp t="s">
        <v>01/03/2072</v>
        <stp/>
        <stp>##V3_BDPV12</stp>
        <stp>IT0005441883 Govt</stp>
        <stp>Maturity</stp>
        <stp>[CashFlow Model.xlsx]Sheet1!R60C29</stp>
        <tr r="AC60" s="1"/>
      </tp>
      <tp t="s">
        <v>01/03/2072</v>
        <stp/>
        <stp>##V3_BDPV12</stp>
        <stp>IT0005441883 Govt</stp>
        <stp>Maturity</stp>
        <stp>[CashFlow Model.xlsx]Sheet1!R60C15</stp>
        <tr r="O60" s="1"/>
      </tp>
    </main>
    <main first="bloomberg.rtd">
      <tp>
        <v>-2.7188409999999998</v>
        <stp/>
        <stp>##V3_BDPV12</stp>
        <stp>BG259301 Corp</stp>
        <stp>BB_SPRD_TO_SPLINE_EXPONENTIAL_RT</stp>
        <stp>[CashFlow Model.xlsx]Sheet1!R89C19</stp>
        <tr r="S89" s="1"/>
      </tp>
      <tp>
        <v>3.6559219999999999</v>
        <stp/>
        <stp>##V3_BDPV12</stp>
        <stp>EJ514272 Corp</stp>
        <stp>BB_SPRD_TO_SPLINE_EXPONENTIAL_RT</stp>
        <stp>[CashFlow Model.xlsx]Sheet1!R95C19</stp>
        <tr r="S95" s="1"/>
      </tp>
      <tp>
        <v>-5.211608</v>
        <stp/>
        <stp>##V3_BDPV12</stp>
        <stp>BG013029 Corp</stp>
        <stp>BB_SPRD_TO_SPLINE_EXPONENTIAL_RT</stp>
        <stp>[CashFlow Model.xlsx]Sheet1!R78C19</stp>
        <tr r="S78" s="1"/>
      </tp>
      <tp t="s">
        <v>BTPS</v>
        <stp/>
        <stp>##V3_BDPV12</stp>
        <stp>UV656956 Corp</stp>
        <stp>ticker</stp>
        <stp>[CashFlow Model.xlsx]Sheet1!R112C16</stp>
        <tr r="P112" s="1"/>
      </tp>
      <tp>
        <v>1.263807435488018</v>
        <stp/>
        <stp>##V3_BDPV12</stp>
        <stp>EH969116 Corp</stp>
        <stp>YLD_CNV_MID</stp>
        <stp>[CashFlow Model.xlsx]Sheet1!R71C17</stp>
        <tr r="Q71" s="1"/>
        <tr r="Q71" s="1"/>
      </tp>
    </main>
    <main first="bloomberg.rtd">
      <tp t="s">
        <v>01/03/2037</v>
        <stp/>
        <stp>##V3_BDPV12</stp>
        <stp>IT0005433195 Govt</stp>
        <stp>Maturity</stp>
        <stp>[CashFlow Model.xlsx]Sheet1!R75C29</stp>
        <tr r="AC75" s="1"/>
      </tp>
      <tp t="s">
        <v>01/03/2037</v>
        <stp/>
        <stp>##V3_BDPV12</stp>
        <stp>IT0005433195 Govt</stp>
        <stp>Maturity</stp>
        <stp>[CashFlow Model.xlsx]Sheet1!R75C15</stp>
        <tr r="O75" s="1"/>
      </tp>
    </main>
    <main first="bloomberg.rtd">
      <tp t="s">
        <v>01/04/2031</v>
        <stp/>
        <stp>##V3_BDPV12</stp>
        <stp>IT0005422891 Govt</stp>
        <stp>Maturity</stp>
        <stp>[CashFlow Model.xlsx]Sheet1!R87C29</stp>
        <tr r="AC87" s="1"/>
      </tp>
      <tp t="s">
        <v>15/03/2028</v>
        <stp/>
        <stp>##V3_BDPV12</stp>
        <stp>IT0005433690 Govt</stp>
        <stp>Maturity</stp>
        <stp>[CashFlow Model.xlsx]Sheet1!R97C29</stp>
        <tr r="AC97" s="1"/>
      </tp>
    </main>
    <main first="bloomberg.rtd">
      <tp t="s">
        <v>01/08/2031</v>
        <stp/>
        <stp>##V3_BDPV12</stp>
        <stp>IT0005436693 Govt</stp>
        <stp>Maturity</stp>
        <stp>[CashFlow Model.xlsx]Sheet1!R85C29</stp>
        <tr r="AC85" s="1"/>
      </tp>
      <tp>
        <v>1.4091439247131348</v>
        <stp/>
        <stp>##V3_BDPV12</stp>
        <stp>AM201615 Corp</stp>
        <stp>BB_SPRD_TO_SPLINE_EXPONENTIAL_RT</stp>
        <stp>[CashFlow Model.xlsx]Sheet1!R81C19</stp>
        <tr r="S81" s="1"/>
      </tp>
      <tp>
        <v>0.36190670592610719</v>
        <stp/>
        <stp>##V3_BDPV12</stp>
        <stp>EC065947 Corp</stp>
        <stp>YLD_CNV_MID</stp>
        <stp>[CashFlow Model.xlsx]Sheet1!R92C17</stp>
        <tr r="Q92" s="1"/>
        <tr r="Q92" s="1"/>
      </tp>
    </main>
    <main first="bloomberg.rtd">
      <tp>
        <v>2.0499999999999998</v>
        <stp/>
        <stp>##V3_BDPV12</stp>
        <stp>AO147957 Corp</stp>
        <stp>Coupon</stp>
        <stp>[CashFlow Model.xlsx]Sheet1!R101C30</stp>
        <tr r="AD101" s="1"/>
      </tp>
      <tp>
        <v>1.6324350000000001</v>
        <stp/>
        <stp>##V3_BDPV12</stp>
        <stp>AT758770 Corp</stp>
        <stp>BB_SPRD_TO_SPLINE_EXPONENTIAL_RT</stp>
        <stp>[CashFlow Model.xlsx]Sheet1!R94C19</stp>
        <tr r="S94" s="1"/>
      </tp>
      <tp>
        <v>3.4523030000000001</v>
        <stp/>
        <stp>##V3_BDPV12</stp>
        <stp>EJ679466 Corp</stp>
        <stp>BB_SPRD_TO_SPLINE_EXPONENTIAL_RT</stp>
        <stp>[CashFlow Model.xlsx]Sheet1!R69C19</stp>
        <tr r="S69" s="1"/>
      </tp>
      <tp>
        <v>-0.42520619999999998</v>
        <stp/>
        <stp>##V3_BDPV12</stp>
        <stp>AQ935391 Corp</stp>
        <stp>BB_SPRD_TO_SPLINE_EXPONENTIAL_RT</stp>
        <stp>[CashFlow Model.xlsx]Sheet1!R98C19</stp>
        <tr r="S98" s="1"/>
      </tp>
      <tp>
        <v>2.0499999999999998</v>
        <stp/>
        <stp>##V3_BDPV12</stp>
        <stp>AO147957 Corp</stp>
        <stp>coupon</stp>
        <stp>[CashFlow Model.xlsx]Sheet1!R101C16</stp>
        <tr r="P101" s="1"/>
      </tp>
      <tp t="s">
        <v>BTPS</v>
        <stp/>
        <stp>##V3_BDPV12</stp>
        <stp>QZ016755 Corp</stp>
        <stp>ticker</stp>
        <stp>[CashFlow Model.xlsx]Sheet1!R104C16</stp>
        <tr r="P104" s="1"/>
      </tp>
      <tp t="s">
        <v>BTPS</v>
        <stp/>
        <stp>##V3_BDPV12</stp>
        <stp>QZ510774 Corp</stp>
        <stp>ticker</stp>
        <stp>[CashFlow Model.xlsx]Sheet1!R130C16</stp>
        <tr r="P130" s="1"/>
      </tp>
      <tp t="s">
        <v>#N/A N/A</v>
        <stp/>
        <stp>##V3_BDPV12</stp>
        <stp>BBG011RFXP29 Govt</stp>
        <stp>YLD_CNV_MID</stp>
        <stp>[CashFlow Model.xlsx]Sheet1!R122C17</stp>
        <tr r="Q122" s="1"/>
      </tp>
      <tp>
        <v>0.82706059725510261</v>
        <stp/>
        <stp>##V3_BDPV12</stp>
        <stp>AM201615 Corp</stp>
        <stp>YLD_CNV_MID</stp>
        <stp>[CashFlow Model.xlsx]Sheet1!R81C17</stp>
        <tr r="Q81" s="1"/>
        <tr r="Q81" s="1"/>
      </tp>
    </main>
    <main first="bloomberg.rtd">
      <tp t="s">
        <v>BTPS</v>
        <stp/>
        <stp>##V3_BDPV12</stp>
        <stp>IT0005424251 corp</stp>
        <stp>ticker</stp>
        <stp>[CashFlow Model.xlsx]Sheet1!R128C16</stp>
        <tr r="P128" s="1"/>
      </tp>
      <tp>
        <v>1</v>
        <stp/>
        <stp>##V3_BDPV12</stp>
        <stp>AX601001 Corp</stp>
        <stp>Coupon</stp>
        <stp>[CashFlow Model.xlsx]Sheet1!R145C30</stp>
        <tr r="AD145" s="1"/>
      </tp>
      <tp t="s">
        <v>01/12/2028</v>
        <stp/>
        <stp>##V3_BDPV12</stp>
        <stp>AT758770 Corp</stp>
        <stp>maturity</stp>
        <stp>[CashFlow Model.xlsx]Sheet1!R94C16</stp>
        <tr r="P94" s="1"/>
      </tp>
      <tp t="s">
        <v>01/12/2028</v>
        <stp/>
        <stp>##V3_BDPV12</stp>
        <stp>AT758770 Corp</stp>
        <stp>maturity</stp>
        <stp>[CashFlow Model.xlsx]Sheet1!R94C22</stp>
        <tr r="V94" s="1"/>
      </tp>
      <tp t="s">
        <v>01/09/2044</v>
        <stp/>
        <stp>##V3_BDPV12</stp>
        <stp>EJ679466 Corp</stp>
        <stp>maturity</stp>
        <stp>[CashFlow Model.xlsx]Sheet1!R69C16</stp>
        <tr r="P69" s="1"/>
      </tp>
      <tp t="s">
        <v>01/02/2028</v>
        <stp/>
        <stp>##V3_BDPV12</stp>
        <stp>AQ935391 Corp</stp>
        <stp>maturity</stp>
        <stp>[CashFlow Model.xlsx]Sheet1!R98C22</stp>
        <tr r="V98" s="1"/>
      </tp>
      <tp t="s">
        <v>01/09/2044</v>
        <stp/>
        <stp>##V3_BDPV12</stp>
        <stp>EJ679466 Corp</stp>
        <stp>maturity</stp>
        <stp>[CashFlow Model.xlsx]Sheet1!R69C22</stp>
        <tr r="V69" s="1"/>
      </tp>
      <tp t="s">
        <v>01/02/2028</v>
        <stp/>
        <stp>##V3_BDPV12</stp>
        <stp>AQ935391 Corp</stp>
        <stp>maturity</stp>
        <stp>[CashFlow Model.xlsx]Sheet1!R98C16</stp>
        <tr r="P98" s="1"/>
      </tp>
      <tp>
        <v>1</v>
        <stp/>
        <stp>##V3_BDPV12</stp>
        <stp>AX601001 Corp</stp>
        <stp>coupon</stp>
        <stp>[CashFlow Model.xlsx]Sheet1!R145C16</stp>
        <tr r="P145" s="1"/>
      </tp>
      <tp t="s">
        <v>BTPS</v>
        <stp/>
        <stp>##V3_BDPV12</stp>
        <stp>BJ937993 Corp</stp>
        <stp>ticker</stp>
        <stp>[CashFlow Model.xlsx]Sheet1!R132C16</stp>
        <tr r="P132" s="1"/>
      </tp>
      <tp>
        <v>0.45474996131433798</v>
        <stp/>
        <stp>##V3_BDPV12</stp>
        <stp>ZR343798 Corp</stp>
        <stp>YLD_CNV_MID</stp>
        <stp>[CashFlow Model.xlsx]Sheet1!R90C17</stp>
        <tr r="Q90" s="1"/>
        <tr r="Q90" s="1"/>
      </tp>
      <tp t="s">
        <v>BTPS</v>
        <stp/>
        <stp>##V3_BDPV12</stp>
        <stp>BG670579 Corp</stp>
        <stp>ticker</stp>
        <stp>[CashFlow Model.xlsx]Sheet1!R134C16</stp>
        <tr r="P134" s="1"/>
      </tp>
      <tp t="s">
        <v>BTPS</v>
        <stp/>
        <stp>##V3_BDPV12</stp>
        <stp>EJ568862 Corp</stp>
        <stp>ticker</stp>
        <stp>[CashFlow Model.xlsx]Sheet1!R135C16</stp>
        <tr r="P135" s="1"/>
      </tp>
      <tp>
        <v>0.95</v>
        <stp/>
        <stp>##V3_BDPV12</stp>
        <stp>AR461831 Corp</stp>
        <stp>Coupon</stp>
        <stp>[CashFlow Model.xlsx]Sheet1!R137C30</stp>
        <tr r="AD137" s="1"/>
      </tp>
      <tp>
        <v>0.35</v>
        <stp/>
        <stp>##V3_BDPV12</stp>
        <stp>ZR788824 Corp</stp>
        <stp>Coupon</stp>
        <stp>[CashFlow Model.xlsx]Sheet1!R118C30</stp>
        <tr r="AD118" s="1"/>
      </tp>
      <tp t="s">
        <v>01/08/2030</v>
        <stp/>
        <stp>##V3_BDPV12</stp>
        <stp>BG259301 Corp</stp>
        <stp>maturity</stp>
        <stp>[CashFlow Model.xlsx]Sheet1!R89C16</stp>
        <tr r="P89" s="1"/>
      </tp>
      <tp t="s">
        <v>01/08/2030</v>
        <stp/>
        <stp>##V3_BDPV12</stp>
        <stp>BG259301 Corp</stp>
        <stp>maturity</stp>
        <stp>[CashFlow Model.xlsx]Sheet1!R89C22</stp>
        <tr r="V89" s="1"/>
      </tp>
      <tp t="s">
        <v>01/09/2028</v>
        <stp/>
        <stp>##V3_BDPV12</stp>
        <stp>EJ514272 Corp</stp>
        <stp>maturity</stp>
        <stp>[CashFlow Model.xlsx]Sheet1!R95C22</stp>
        <tr r="V95" s="1"/>
      </tp>
      <tp t="s">
        <v>01/09/2028</v>
        <stp/>
        <stp>##V3_BDPV12</stp>
        <stp>EJ514272 Corp</stp>
        <stp>maturity</stp>
        <stp>[CashFlow Model.xlsx]Sheet1!R95C16</stp>
        <tr r="P95" s="1"/>
      </tp>
      <tp t="s">
        <v>01/03/2036</v>
        <stp/>
        <stp>##V3_BDPV12</stp>
        <stp>BG013029 Corp</stp>
        <stp>maturity</stp>
        <stp>[CashFlow Model.xlsx]Sheet1!R78C16</stp>
        <tr r="P78" s="1"/>
      </tp>
      <tp>
        <v>0.35</v>
        <stp/>
        <stp>##V3_BDPV12</stp>
        <stp>ZR788824 Corp</stp>
        <stp>coupon</stp>
        <stp>[CashFlow Model.xlsx]Sheet1!R118C16</stp>
        <tr r="P118" s="1"/>
      </tp>
      <tp t="s">
        <v>01/03/2036</v>
        <stp/>
        <stp>##V3_BDPV12</stp>
        <stp>BG013029 Corp</stp>
        <stp>maturity</stp>
        <stp>[CashFlow Model.xlsx]Sheet1!R78C22</stp>
        <tr r="V78" s="1"/>
      </tp>
      <tp>
        <v>0.95</v>
        <stp/>
        <stp>##V3_BDPV12</stp>
        <stp>AR461831 Corp</stp>
        <stp>coupon</stp>
        <stp>[CashFlow Model.xlsx]Sheet1!R137C16</stp>
        <tr r="P137" s="1"/>
      </tp>
      <tp>
        <v>1.75</v>
        <stp/>
        <stp>##V3_BDPV12</stp>
        <stp>AX870340 Corp</stp>
        <stp>Coupon</stp>
        <stp>[CashFlow Model.xlsx]Sheet1!R123C30</stp>
        <tr r="AD123" s="1"/>
      </tp>
      <tp t="s">
        <v>01/09/2033</v>
        <stp/>
        <stp>##V3_BDPV12</stp>
        <stp>AM201615 Corp</stp>
        <stp>maturity</stp>
        <stp>[CashFlow Model.xlsx]Sheet1!R81C16</stp>
        <tr r="P81" s="1"/>
      </tp>
      <tp t="s">
        <v>01/09/2033</v>
        <stp/>
        <stp>##V3_BDPV12</stp>
        <stp>AM201615 Corp</stp>
        <stp>maturity</stp>
        <stp>[CashFlow Model.xlsx]Sheet1!R81C22</stp>
        <tr r="V81" s="1"/>
      </tp>
      <tp>
        <v>1.75</v>
        <stp/>
        <stp>##V3_BDPV12</stp>
        <stp>AX870340 Corp</stp>
        <stp>coupon</stp>
        <stp>[CashFlow Model.xlsx]Sheet1!R123C16</stp>
        <tr r="P123" s="1"/>
      </tp>
      <tp t="s">
        <v>01/11/2029</v>
        <stp/>
        <stp>##V3_BDPV12</stp>
        <stp>EC065947 Corp</stp>
        <stp>maturity</stp>
        <stp>[CashFlow Model.xlsx]Sheet1!R92C16</stp>
        <tr r="P92" s="1"/>
      </tp>
      <tp t="s">
        <v>01/11/2029</v>
        <stp/>
        <stp>##V3_BDPV12</stp>
        <stp>EC065947 Corp</stp>
        <stp>maturity</stp>
        <stp>[CashFlow Model.xlsx]Sheet1!R92C22</stp>
        <tr r="V92" s="1"/>
      </tp>
      <tp>
        <v>-0.4658204328606752</v>
        <stp/>
        <stp>##V3_BDPV12</stp>
        <stp>IT0005422487 Corp</stp>
        <stp>YLD_CNV_MID</stp>
        <stp>[CashFlow Model.xlsx]Sheet1!R141C17</stp>
        <tr r="Q141" s="1"/>
        <tr r="Q141" s="1"/>
      </tp>
      <tp>
        <v>1.5763481099755117</v>
        <stp/>
        <stp>##V3_BDPV12</stp>
        <stp>AX099966 Corp</stp>
        <stp>YLD_CNV_MID</stp>
        <stp>[CashFlow Model.xlsx]Sheet1!R64C17</stp>
        <tr r="Q64" s="1"/>
        <tr r="Q64" s="1"/>
      </tp>
      <tp>
        <v>1.6094622413777238</v>
        <stp/>
        <stp>##V3_BDPV12</stp>
        <stp>ZP513132 Corp</stp>
        <stp>YLD_CNV_MID</stp>
        <stp>[CashFlow Model.xlsx]Sheet1!R63C17</stp>
        <tr r="Q63" s="1"/>
        <tr r="Q63" s="1"/>
      </tp>
      <tp>
        <v>0.65</v>
        <stp/>
        <stp>##V3_BDPV12</stp>
        <stp>QZ510774 Corp</stp>
        <stp>Coupon</stp>
        <stp>[CashFlow Model.xlsx]Sheet1!R130C30</stp>
        <tr r="AD130" s="1"/>
      </tp>
      <tp>
        <v>1.25</v>
        <stp/>
        <stp>##V3_BDPV12</stp>
        <stp>QZ016755 Corp</stp>
        <stp>Coupon</stp>
        <stp>[CashFlow Model.xlsx]Sheet1!R104C30</stp>
        <tr r="AD104" s="1"/>
      </tp>
      <tp t="s">
        <v>01/03/2035</v>
        <stp/>
        <stp>##V3_BDPV12</stp>
        <stp>AW703520 Corp</stp>
        <stp>maturity</stp>
        <stp>[CashFlow Model.xlsx]Sheet1!R79C16</stp>
        <tr r="P79" s="1"/>
      </tp>
      <tp t="s">
        <v>01/05/2031</v>
        <stp/>
        <stp>##V3_BDPV12</stp>
        <stp>EC237370 Corp</stp>
        <stp>maturity</stp>
        <stp>[CashFlow Model.xlsx]Sheet1!R86C22</stp>
        <tr r="V86" s="1"/>
      </tp>
      <tp t="s">
        <v>01/03/2035</v>
        <stp/>
        <stp>##V3_BDPV12</stp>
        <stp>AW703520 Corp</stp>
        <stp>maturity</stp>
        <stp>[CashFlow Model.xlsx]Sheet1!R79C22</stp>
        <tr r="V79" s="1"/>
      </tp>
      <tp t="s">
        <v>01/05/2031</v>
        <stp/>
        <stp>##V3_BDPV12</stp>
        <stp>EC237370 Corp</stp>
        <stp>maturity</stp>
        <stp>[CashFlow Model.xlsx]Sheet1!R86C16</stp>
        <tr r="P86" s="1"/>
      </tp>
      <tp>
        <v>0.65</v>
        <stp/>
        <stp>##V3_BDPV12</stp>
        <stp>QZ510774 Corp</stp>
        <stp>coupon</stp>
        <stp>[CashFlow Model.xlsx]Sheet1!R130C16</stp>
        <tr r="P130" s="1"/>
      </tp>
      <tp>
        <v>1.25</v>
        <stp/>
        <stp>##V3_BDPV12</stp>
        <stp>QZ016755 Corp</stp>
        <stp>coupon</stp>
        <stp>[CashFlow Model.xlsx]Sheet1!R104C16</stp>
        <tr r="P104" s="1"/>
      </tp>
      <tp t="s">
        <v>BTPS</v>
        <stp/>
        <stp>##V3_BDPV12</stp>
        <stp>AO147957 Corp</stp>
        <stp>ticker</stp>
        <stp>[CashFlow Model.xlsx]Sheet1!R101C16</stp>
        <tr r="P101" s="1"/>
      </tp>
      <tp>
        <v>0.18591000842071992</v>
        <stp/>
        <stp>##V3_BDPV12</stp>
        <stp>AQ935391 Corp</stp>
        <stp>YLD_CNV_MID</stp>
        <stp>[CashFlow Model.xlsx]Sheet1!R98C17</stp>
        <tr r="Q98" s="1"/>
        <tr r="Q98" s="1"/>
      </tp>
      <tp>
        <v>0.95445341182829324</v>
        <stp/>
        <stp>##V3_BDPV12</stp>
        <stp>AW703520 Corp</stp>
        <stp>YLD_CNV_MID</stp>
        <stp>[CashFlow Model.xlsx]Sheet1!R79C17</stp>
        <tr r="Q79" s="1"/>
        <tr r="Q79" s="1"/>
      </tp>
      <tp t="s">
        <v>01/08/2034</v>
        <stp/>
        <stp>##V3_BDPV12</stp>
        <stp>ED154470 Corp</stp>
        <stp>maturity</stp>
        <stp>[CashFlow Model.xlsx]Sheet1!R80C16</stp>
        <tr r="P80" s="1"/>
      </tp>
      <tp t="s">
        <v>01/08/2034</v>
        <stp/>
        <stp>##V3_BDPV12</stp>
        <stp>ED154470 Corp</stp>
        <stp>maturity</stp>
        <stp>[CashFlow Model.xlsx]Sheet1!R80C22</stp>
        <tr r="V80" s="1"/>
      </tp>
      <tp t="s">
        <v>01/03/2067</v>
        <stp/>
        <stp>##V3_BDPV12</stp>
        <stp>QZ766515 Corp</stp>
        <stp>maturity</stp>
        <stp>[CashFlow Model.xlsx]Sheet1!R61C22</stp>
        <tr r="V61" s="1"/>
      </tp>
      <tp t="s">
        <v>01/09/2050</v>
        <stp/>
        <stp>##V3_BDPV12</stp>
        <stp>ZP513132 Corp</stp>
        <stp>maturity</stp>
        <stp>[CashFlow Model.xlsx]Sheet1!R63C22</stp>
        <tr r="V63" s="1"/>
      </tp>
      <tp t="s">
        <v>01/03/2040</v>
        <stp/>
        <stp>##V3_BDPV12</stp>
        <stp>AZ128673 Corp</stp>
        <stp>maturity</stp>
        <stp>[CashFlow Model.xlsx]Sheet1!R72C16</stp>
        <tr r="P72" s="1"/>
      </tp>
      <tp t="s">
        <v>01/03/2040</v>
        <stp/>
        <stp>##V3_BDPV12</stp>
        <stp>AZ128673 Corp</stp>
        <stp>maturity</stp>
        <stp>[CashFlow Model.xlsx]Sheet1!R72C22</stp>
        <tr r="V72" s="1"/>
      </tp>
      <tp t="s">
        <v>01/03/2067</v>
        <stp/>
        <stp>##V3_BDPV12</stp>
        <stp>QZ766515 Corp</stp>
        <stp>maturity</stp>
        <stp>[CashFlow Model.xlsx]Sheet1!R61C16</stp>
        <tr r="P61" s="1"/>
      </tp>
      <tp t="s">
        <v>01/09/2050</v>
        <stp/>
        <stp>##V3_BDPV12</stp>
        <stp>ZP513132 Corp</stp>
        <stp>maturity</stp>
        <stp>[CashFlow Model.xlsx]Sheet1!R63C16</stp>
        <tr r="P63" s="1"/>
      </tp>
      <tp t="s">
        <v>01/09/2049</v>
        <stp/>
        <stp>##V3_BDPV12</stp>
        <stp>AX099966 Corp</stp>
        <stp>maturity</stp>
        <stp>[CashFlow Model.xlsx]Sheet1!R64C22</stp>
        <tr r="V64" s="1"/>
      </tp>
      <tp t="s">
        <v>01/09/2049</v>
        <stp/>
        <stp>##V3_BDPV12</stp>
        <stp>AX099966 Corp</stp>
        <stp>maturity</stp>
        <stp>[CashFlow Model.xlsx]Sheet1!R64C16</stp>
        <tr r="P64" s="1"/>
      </tp>
      <tp>
        <v>1.5330498259549463</v>
        <stp/>
        <stp>##V3_BDPV12</stp>
        <stp>JV910526 Corp</stp>
        <stp>YLD_CNV_MID</stp>
        <stp>[CashFlow Model.xlsx]Sheet1!R66C17</stp>
        <tr r="Q66" s="1"/>
        <tr r="Q66" s="1"/>
      </tp>
      <tp>
        <v>1.1831225681559587</v>
        <stp/>
        <stp>##V3_BDPV12</stp>
        <stp>AQ706282 Corp</stp>
        <stp>YLD_CNV_MID</stp>
        <stp>[CashFlow Model.xlsx]Sheet1!R74C17</stp>
        <tr r="Q74" s="1"/>
        <tr r="Q74" s="1"/>
      </tp>
      <tp>
        <v>0.29360674112830498</v>
        <stp/>
        <stp>##V3_BDPV12</stp>
        <stp>AT758770 Corp</stp>
        <stp>YLD_CNV_MID</stp>
        <stp>[CashFlow Model.xlsx]Sheet1!R94C17</stp>
        <tr r="Q94" s="1"/>
        <tr r="Q94" s="1"/>
      </tp>
      <tp>
        <v>2</v>
        <stp/>
        <stp>##V3_BDPV12</stp>
        <stp>UV656956 Corp</stp>
        <stp>Coupon</stp>
        <stp>[CashFlow Model.xlsx]Sheet1!R112C30</stp>
        <tr r="AD112" s="1"/>
      </tp>
      <tp t="s">
        <v>01/03/2030</v>
        <stp/>
        <stp>##V3_BDPV12</stp>
        <stp>EK274354 Corp</stp>
        <stp>maturity</stp>
        <stp>[CashFlow Model.xlsx]Sheet1!R91C22</stp>
        <tr r="V91" s="1"/>
      </tp>
      <tp t="s">
        <v>01/03/2030</v>
        <stp/>
        <stp>##V3_BDPV12</stp>
        <stp>EK274354 Corp</stp>
        <stp>maturity</stp>
        <stp>[CashFlow Model.xlsx]Sheet1!R91C16</stp>
        <tr r="P91" s="1"/>
      </tp>
      <tp t="s">
        <v>01/09/2046</v>
        <stp/>
        <stp>##V3_BDPV12</stp>
        <stp>EK699416 Corp</stp>
        <stp>maturity</stp>
        <stp>[CashFlow Model.xlsx]Sheet1!R67C22</stp>
        <tr r="V67" s="1"/>
      </tp>
      <tp t="s">
        <v>01/09/2046</v>
        <stp/>
        <stp>##V3_BDPV12</stp>
        <stp>EK699416 Corp</stp>
        <stp>maturity</stp>
        <stp>[CashFlow Model.xlsx]Sheet1!R67C16</stp>
        <tr r="P67" s="1"/>
      </tp>
      <tp>
        <v>2</v>
        <stp/>
        <stp>##V3_BDPV12</stp>
        <stp>UV656956 Corp</stp>
        <stp>coupon</stp>
        <stp>[CashFlow Model.xlsx]Sheet1!R112C16</stp>
        <tr r="P112" s="1"/>
      </tp>
      <tp>
        <v>-0.32502305627921668</v>
        <stp/>
        <stp>##V3_BDPV12</stp>
        <stp>IT0005424251 corp</stp>
        <stp>YLD_CNV_MID</stp>
        <stp>[CashFlow Model.xlsx]Sheet1!R128C17</stp>
        <tr r="Q128" s="1"/>
        <tr r="Q128" s="1"/>
      </tp>
      <tp>
        <v>1.2665932326822782</v>
        <stp/>
        <stp>##V3_BDPV12</stp>
        <stp>AZ128673 Corp</stp>
        <stp>YLD_CNV_MID</stp>
        <stp>[CashFlow Model.xlsx]Sheet1!R72C17</stp>
        <tr r="Q72" s="1"/>
        <tr r="Q72" s="1"/>
      </tp>
      <tp>
        <v>1.45</v>
        <stp/>
        <stp>##V3_BDPV12</stp>
        <stp>AP093098 Corp</stp>
        <stp>Coupon</stp>
        <stp>[CashFlow Model.xlsx]Sheet1!R120C30</stp>
        <tr r="AD120" s="1"/>
      </tp>
      <tp>
        <v>0</v>
        <stp/>
        <stp>##V3_BDPV12</stp>
        <stp>ZP904058 Corp</stp>
        <stp>Coupon</stp>
        <stp>[CashFlow Model.xlsx]Sheet1!R155C30</stp>
        <tr r="AD155" s="1"/>
      </tp>
      <tp t="s">
        <v>01/03/2032</v>
        <stp/>
        <stp>##V3_BDPV12</stp>
        <stp>EK808607 Corp</stp>
        <stp>maturity</stp>
        <stp>[CashFlow Model.xlsx]Sheet1!R83C22</stp>
        <tr r="V83" s="1"/>
      </tp>
      <tp t="s">
        <v>01/02/2037</v>
        <stp/>
        <stp>##V3_BDPV12</stp>
        <stp>EF130795 Corp</stp>
        <stp>maturity</stp>
        <stp>[CashFlow Model.xlsx]Sheet1!R76C22</stp>
        <tr r="V76" s="1"/>
      </tp>
      <tp>
        <v>1.45</v>
        <stp/>
        <stp>##V3_BDPV12</stp>
        <stp>AP093098 Corp</stp>
        <stp>coupon</stp>
        <stp>[CashFlow Model.xlsx]Sheet1!R120C16</stp>
        <tr r="P120" s="1"/>
      </tp>
      <tp t="s">
        <v>01/02/2037</v>
        <stp/>
        <stp>##V3_BDPV12</stp>
        <stp>EF130795 Corp</stp>
        <stp>maturity</stp>
        <stp>[CashFlow Model.xlsx]Sheet1!R76C16</stp>
        <tr r="P76" s="1"/>
      </tp>
      <tp t="s">
        <v>01/03/2032</v>
        <stp/>
        <stp>##V3_BDPV12</stp>
        <stp>EK808607 Corp</stp>
        <stp>maturity</stp>
        <stp>[CashFlow Model.xlsx]Sheet1!R83C16</stp>
        <tr r="P83" s="1"/>
      </tp>
      <tp>
        <v>0</v>
        <stp/>
        <stp>##V3_BDPV12</stp>
        <stp>ZP904058 Corp</stp>
        <stp>coupon</stp>
        <stp>[CashFlow Model.xlsx]Sheet1!R155C16</stp>
        <tr r="P155" s="1"/>
      </tp>
      <tp t="s">
        <v>01/09/2040</v>
        <stp/>
        <stp>##V3_BDPV12</stp>
        <stp>EH969116 Corp</stp>
        <stp>maturity</stp>
        <stp>[CashFlow Model.xlsx]Sheet1!R71C16</stp>
        <tr r="P71" s="1"/>
      </tp>
      <tp t="s">
        <v>01/09/2040</v>
        <stp/>
        <stp>##V3_BDPV12</stp>
        <stp>EH969116 Corp</stp>
        <stp>maturity</stp>
        <stp>[CashFlow Model.xlsx]Sheet1!R71C22</stp>
        <tr r="V71" s="1"/>
      </tp>
      <tp t="s">
        <v>BTPS</v>
        <stp/>
        <stp>##V3_BDPV12</stp>
        <stp>EK324067 Corp</stp>
        <stp>ticker</stp>
        <stp>[CashFlow Model.xlsx]Sheet1!R150C16</stp>
        <tr r="P150" s="1"/>
      </tp>
      <tp t="s">
        <v>BTPS</v>
        <stp/>
        <stp>##V3_BDPV12</stp>
        <stp>AM628616 Corp</stp>
        <stp>ticker</stp>
        <stp>[CashFlow Model.xlsx]Sheet1!R148C16</stp>
        <tr r="P148" s="1"/>
      </tp>
      <tp t="s">
        <v>BTPS</v>
        <stp/>
        <stp>##V3_BDPV12</stp>
        <stp>AM293682 Corp</stp>
        <stp>ticker</stp>
        <stp>[CashFlow Model.xlsx]Sheet1!R102C16</stp>
        <tr r="P102" s="1"/>
      </tp>
      <tp>
        <v>-3.7777296610985722E-2</v>
        <stp/>
        <stp>##V3_BDPV12</stp>
        <stp>IT0005437147 Govt</stp>
        <stp>YLD_CNV_MID</stp>
        <stp>[CashFlow Model.xlsx]Sheet1!R109C17</stp>
        <tr r="Q109" s="1"/>
        <tr r="Q109" s="1"/>
      </tp>
      <tp>
        <v>-7.8895751391072633E-2</v>
        <stp/>
        <stp>##V3_BDPV12</stp>
        <stp>IT0005419848 Corp</stp>
        <stp>YLD_CNV_MID</stp>
        <stp>[CashFlow Model.xlsx]Sheet1!R111C17</stp>
        <tr r="Q111" s="1"/>
        <tr r="Q111" s="1"/>
      </tp>
      <tp>
        <v>0.36970026157572278</v>
        <stp/>
        <stp>##V3_BDPV12</stp>
        <stp>AX390582 Corp</stp>
        <stp>YLD_CNV_MID</stp>
        <stp>[CashFlow Model.xlsx]Sheet1!R93C17</stp>
        <tr r="Q93" s="1"/>
        <tr r="Q93" s="1"/>
      </tp>
      <tp>
        <v>0</v>
        <stp/>
        <stp>##V3_BDPV12</stp>
        <stp>ZP904140 Corp</stp>
        <stp>Coupon</stp>
        <stp>[CashFlow Model.xlsx]Sheet1!R152C30</stp>
        <tr r="AD152" s="1"/>
      </tp>
      <tp>
        <v>0</v>
        <stp/>
        <stp>##V3_BDPV12</stp>
        <stp>ZQ256057 Corp</stp>
        <stp>Coupon</stp>
        <stp>[CashFlow Model.xlsx]Sheet1!R151C30</stp>
        <tr r="AD151" s="1"/>
      </tp>
      <tp t="s">
        <v>01/12/2030</v>
        <stp/>
        <stp>##V3_BDPV12</stp>
        <stp>BJ837911 Corp</stp>
        <stp>maturity</stp>
        <stp>[CashFlow Model.xlsx]Sheet1!R88C22</stp>
        <tr r="V88" s="1"/>
      </tp>
      <tp>
        <v>0</v>
        <stp/>
        <stp>##V3_BDPV12</stp>
        <stp>ZP904140 Corp</stp>
        <stp>coupon</stp>
        <stp>[CashFlow Model.xlsx]Sheet1!R152C16</stp>
        <tr r="P152" s="1"/>
      </tp>
      <tp t="s">
        <v>01/12/2030</v>
        <stp/>
        <stp>##V3_BDPV12</stp>
        <stp>BJ837911 Corp</stp>
        <stp>maturity</stp>
        <stp>[CashFlow Model.xlsx]Sheet1!R88C16</stp>
        <tr r="P88" s="1"/>
      </tp>
      <tp t="s">
        <v>01/09/2036</v>
        <stp/>
        <stp>##V3_BDPV12</stp>
        <stp>JK840318 Corp</stp>
        <stp>maturity</stp>
        <stp>[CashFlow Model.xlsx]Sheet1!R77C16</stp>
        <tr r="P77" s="1"/>
      </tp>
      <tp t="s">
        <v>01/09/2036</v>
        <stp/>
        <stp>##V3_BDPV12</stp>
        <stp>JK840318 Corp</stp>
        <stp>maturity</stp>
        <stp>[CashFlow Model.xlsx]Sheet1!R77C22</stp>
        <tr r="V77" s="1"/>
      </tp>
      <tp>
        <v>0</v>
        <stp/>
        <stp>##V3_BDPV12</stp>
        <stp>ZQ256057 Corp</stp>
        <stp>coupon</stp>
        <stp>[CashFlow Model.xlsx]Sheet1!R151C16</stp>
        <tr r="P151" s="1"/>
      </tp>
      <tp t="s">
        <v>BTPS</v>
        <stp/>
        <stp>##V3_BDPV12</stp>
        <stp>EJ042056 Corp</stp>
        <stp>ticker</stp>
        <stp>[CashFlow Model.xlsx]Sheet1!R143C16</stp>
        <tr r="P143" s="1"/>
      </tp>
      <tp t="s">
        <v>BTPS</v>
        <stp/>
        <stp>##V3_BDPV12</stp>
        <stp>EI415319 Corp</stp>
        <stp>ticker</stp>
        <stp>[CashFlow Model.xlsx]Sheet1!R110C16</stp>
        <tr r="P110" s="1"/>
      </tp>
      <tp t="s">
        <v>BTPS</v>
        <stp/>
        <stp>##V3_BDPV12</stp>
        <stp>EK769119 Corp</stp>
        <stp>ticker</stp>
        <stp>[CashFlow Model.xlsx]Sheet1!R115C16</stp>
        <tr r="P115" s="1"/>
      </tp>
      <tp t="s">
        <v>BTPS</v>
        <stp/>
        <stp>##V3_BDPV12</stp>
        <stp>AO513570 Corp</stp>
        <stp>ticker</stp>
        <stp>[CashFlow Model.xlsx]Sheet1!R144C16</stp>
        <tr r="P144" s="1"/>
      </tp>
      <tp t="s">
        <v>BTPS</v>
        <stp/>
        <stp>##V3_BDPV12</stp>
        <stp>EI793398 Corp</stp>
        <stp>ticker</stp>
        <stp>[CashFlow Model.xlsx]Sheet1!R149C16</stp>
        <tr r="P149" s="1"/>
      </tp>
      <tp>
        <v>-0.28557534213835556</v>
        <stp/>
        <stp>##V3_BDPV12</stp>
        <stp>IT0005439275 Govt</stp>
        <stp>YLD_CNV_MID</stp>
        <stp>[CashFlow Model.xlsx]Sheet1!R125C17</stp>
        <tr r="Q125" s="1"/>
        <tr r="Q125" s="1"/>
      </tp>
      <tp>
        <v>0.15345986861263761</v>
        <stp/>
        <stp>##V3_BDPV12</stp>
        <stp>IT0005416570 Corp</stp>
        <stp>YLD_CNV_MID</stp>
        <stp>[CashFlow Model.xlsx]Sheet1!R100C17</stp>
        <tr r="Q100" s="1"/>
        <tr r="Q100" s="1"/>
      </tp>
      <tp>
        <v>-0.45661539496639758</v>
        <stp/>
        <stp>##V3_BDPV12</stp>
        <stp>IT0005440679 Corp</stp>
        <stp>YLD_CNV_MID</stp>
        <stp>[CashFlow Model.xlsx]Sheet1!R139C17</stp>
        <tr r="Q139" s="1"/>
        <tr r="Q139" s="1"/>
      </tp>
      <tp>
        <v>2.2999999999999998</v>
        <stp/>
        <stp>##V3_BDPV12</stp>
        <stp>AU896732 Corp</stp>
        <stp>Coupon</stp>
        <stp>[CashFlow Model.xlsx]Sheet1!R154C30</stp>
        <tr r="AD154" s="1"/>
      </tp>
      <tp>
        <v>2.5</v>
        <stp/>
        <stp>##V3_BDPV12</stp>
        <stp>AU474747 Corp</stp>
        <stp>Coupon</stp>
        <stp>[CashFlow Model.xlsx]Sheet1!R113C30</stp>
        <tr r="AD113" s="1"/>
      </tp>
      <tp t="s">
        <v>01/08/2039</v>
        <stp/>
        <stp>##V3_BDPV12</stp>
        <stp>EG939837 Corp</stp>
        <stp>maturity</stp>
        <stp>[CashFlow Model.xlsx]Sheet1!R73C16</stp>
        <tr r="P73" s="1"/>
      </tp>
      <tp>
        <v>2.2999999999999998</v>
        <stp/>
        <stp>##V3_BDPV12</stp>
        <stp>AU896732 Corp</stp>
        <stp>coupon</stp>
        <stp>[CashFlow Model.xlsx]Sheet1!R154C16</stp>
        <tr r="P154" s="1"/>
      </tp>
      <tp t="s">
        <v>01/08/2039</v>
        <stp/>
        <stp>##V3_BDPV12</stp>
        <stp>EG939837 Corp</stp>
        <stp>maturity</stp>
        <stp>[CashFlow Model.xlsx]Sheet1!R73C22</stp>
        <tr r="V73" s="1"/>
      </tp>
      <tp>
        <v>2.5</v>
        <stp/>
        <stp>##V3_BDPV12</stp>
        <stp>AU474747 Corp</stp>
        <stp>coupon</stp>
        <stp>[CashFlow Model.xlsx]Sheet1!R113C16</stp>
        <tr r="P113" s="1"/>
      </tp>
      <tp t="s">
        <v>01/04/2030</v>
        <stp/>
        <stp>##V3_BDPV12</stp>
        <stp>ZR343798 Corp</stp>
        <stp>maturity</stp>
        <stp>[CashFlow Model.xlsx]Sheet1!R90C16</stp>
        <tr r="P90" s="1"/>
      </tp>
      <tp t="s">
        <v>01/04/2030</v>
        <stp/>
        <stp>##V3_BDPV12</stp>
        <stp>ZR343798 Corp</stp>
        <stp>maturity</stp>
        <stp>[CashFlow Model.xlsx]Sheet1!R90C22</stp>
        <tr r="V90" s="1"/>
      </tp>
      <tp t="s">
        <v>BTPS</v>
        <stp/>
        <stp>##V3_BDPV12</stp>
        <stp>JK394212 Corp</stp>
        <stp>ticker</stp>
        <stp>[CashFlow Model.xlsx]Sheet1!R136C16</stp>
        <tr r="P136" s="1"/>
      </tp>
      <tp t="s">
        <v>BTPS</v>
        <stp/>
        <stp>##V3_BDPV12</stp>
        <stp>EK457296 Corp</stp>
        <stp>ticker</stp>
        <stp>[CashFlow Model.xlsx]Sheet1!R119C16</stp>
        <tr r="P119" s="1"/>
      </tp>
      <tp>
        <v>2.0087419880225887</v>
        <stp/>
        <stp>##V3_BDPV12</stp>
        <stp>QZ766515 Corp</stp>
        <stp>YLD_CNV_MID</stp>
        <stp>[CashFlow Model.xlsx]Sheet1!R61C17</stp>
        <tr r="Q61" s="1"/>
        <tr r="Q61" s="1"/>
      </tp>
      <tp>
        <v>1.45</v>
        <stp/>
        <stp>##V3_BDPV12</stp>
        <stp>UV826532 Corp</stp>
        <stp>Coupon</stp>
        <stp>[CashFlow Model.xlsx]Sheet1!R142C30</stp>
        <tr r="AD142" s="1"/>
      </tp>
      <tp>
        <v>0.05</v>
        <stp/>
        <stp>##V3_BDPV12</stp>
        <stp>ZR539185 Corp</stp>
        <stp>Coupon</stp>
        <stp>[CashFlow Model.xlsx]Sheet1!R138C30</stp>
        <tr r="AD138" s="1"/>
      </tp>
      <tp>
        <v>0.35</v>
        <stp/>
        <stp>##V3_BDPV12</stp>
        <stp>QZ693949 Corp</stp>
        <stp>Coupon</stp>
        <stp>[CashFlow Model.xlsx]Sheet1!R153C30</stp>
        <tr r="AD153" s="1"/>
      </tp>
      <tp>
        <v>0.85</v>
        <stp/>
        <stp>##V3_BDPV12</stp>
        <stp>ZQ556220 Corp</stp>
        <stp>Coupon</stp>
        <stp>[CashFlow Model.xlsx]Sheet1!R103C30</stp>
        <tr r="AD103" s="1"/>
      </tp>
      <tp t="s">
        <v>01/03/2047</v>
        <stp/>
        <stp>##V3_BDPV12</stp>
        <stp>JV910526 Corp</stp>
        <stp>maturity</stp>
        <stp>[CashFlow Model.xlsx]Sheet1!R66C22</stp>
        <tr r="V66" s="1"/>
      </tp>
      <tp>
        <v>1.45</v>
        <stp/>
        <stp>##V3_BDPV12</stp>
        <stp>UV826532 Corp</stp>
        <stp>coupon</stp>
        <stp>[CashFlow Model.xlsx]Sheet1!R142C16</stp>
        <tr r="P142" s="1"/>
      </tp>
      <tp t="s">
        <v>01/03/2047</v>
        <stp/>
        <stp>##V3_BDPV12</stp>
        <stp>JV910526 Corp</stp>
        <stp>maturity</stp>
        <stp>[CashFlow Model.xlsx]Sheet1!R66C16</stp>
        <tr r="P66" s="1"/>
      </tp>
      <tp>
        <v>0.05</v>
        <stp/>
        <stp>##V3_BDPV12</stp>
        <stp>ZR539185 Corp</stp>
        <stp>coupon</stp>
        <stp>[CashFlow Model.xlsx]Sheet1!R138C16</stp>
        <tr r="P138" s="1"/>
      </tp>
      <tp>
        <v>0.35</v>
        <stp/>
        <stp>##V3_BDPV12</stp>
        <stp>QZ693949 Corp</stp>
        <stp>coupon</stp>
        <stp>[CashFlow Model.xlsx]Sheet1!R153C16</stp>
        <tr r="P153" s="1"/>
      </tp>
      <tp t="s">
        <v>01/08/2029</v>
        <stp/>
        <stp>##V3_BDPV12</stp>
        <stp>AX390582 Corp</stp>
        <stp>maturity</stp>
        <stp>[CashFlow Model.xlsx]Sheet1!R93C22</stp>
        <tr r="V93" s="1"/>
      </tp>
      <tp t="s">
        <v>01/08/2029</v>
        <stp/>
        <stp>##V3_BDPV12</stp>
        <stp>AX390582 Corp</stp>
        <stp>maturity</stp>
        <stp>[CashFlow Model.xlsx]Sheet1!R93C16</stp>
        <tr r="P93" s="1"/>
      </tp>
      <tp>
        <v>0.85</v>
        <stp/>
        <stp>##V3_BDPV12</stp>
        <stp>ZQ556220 Corp</stp>
        <stp>coupon</stp>
        <stp>[CashFlow Model.xlsx]Sheet1!R103C16</stp>
        <tr r="P103" s="1"/>
      </tp>
      <tp t="s">
        <v>BTPS</v>
        <stp/>
        <stp>##V3_BDPV12</stp>
        <stp>EK093352 Corp</stp>
        <stp>ticker</stp>
        <stp>[CashFlow Model.xlsx]Sheet1!R121C16</stp>
        <tr r="P121" s="1"/>
      </tp>
      <tp t="s">
        <v>BTPS</v>
        <stp/>
        <stp>##V3_BDPV12</stp>
        <stp>EH896068 Corp</stp>
        <stp>ticker</stp>
        <stp>[CashFlow Model.xlsx]Sheet1!R117C16</stp>
        <tr r="P117" s="1"/>
      </tp>
      <tp t="s">
        <v>BTPS</v>
        <stp/>
        <stp>##V3_BDPV12</stp>
        <stp>JK234401 Corp</stp>
        <stp>ticker</stp>
        <stp>[CashFlow Model.xlsx]Sheet1!R108C16</stp>
        <tr r="P108" s="1"/>
      </tp>
      <tp>
        <v>2.4500000000000002</v>
        <stp/>
        <stp>##V3_BDPV12</stp>
        <stp>AU270059 Corp</stp>
        <stp>Coupon</stp>
        <stp>[CashFlow Model.xlsx]Sheet1!R131C30</stp>
        <tr r="AD131" s="1"/>
      </tp>
      <tp>
        <v>2.1</v>
        <stp/>
        <stp>##V3_BDPV12</stp>
        <stp>ZS105647 Corp</stp>
        <stp>Coupon</stp>
        <stp>[CashFlow Model.xlsx]Sheet1!R107C30</stp>
        <tr r="AD107" s="1"/>
      </tp>
      <tp t="s">
        <v>01/02/2033</v>
        <stp/>
        <stp>##V3_BDPV12</stp>
        <stp>EC534684 Corp</stp>
        <stp>maturity</stp>
        <stp>[CashFlow Model.xlsx]Sheet1!R82C22</stp>
        <tr r="V82" s="1"/>
      </tp>
      <tp t="s">
        <v>01/02/2033</v>
        <stp/>
        <stp>##V3_BDPV12</stp>
        <stp>EC534684 Corp</stp>
        <stp>maturity</stp>
        <stp>[CashFlow Model.xlsx]Sheet1!R82C16</stp>
        <tr r="P82" s="1"/>
      </tp>
      <tp t="s">
        <v>01/03/2048</v>
        <stp/>
        <stp>##V3_BDPV12</stp>
        <stp>AN868354 Corp</stp>
        <stp>maturity</stp>
        <stp>[CashFlow Model.xlsx]Sheet1!R65C22</stp>
        <tr r="V65" s="1"/>
      </tp>
      <tp t="s">
        <v>01/03/2048</v>
        <stp/>
        <stp>##V3_BDPV12</stp>
        <stp>AN868354 Corp</stp>
        <stp>maturity</stp>
        <stp>[CashFlow Model.xlsx]Sheet1!R65C16</stp>
        <tr r="P65" s="1"/>
      </tp>
      <tp>
        <v>2.1</v>
        <stp/>
        <stp>##V3_BDPV12</stp>
        <stp>ZS105647 Corp</stp>
        <stp>coupon</stp>
        <stp>[CashFlow Model.xlsx]Sheet1!R107C16</stp>
        <tr r="P107" s="1"/>
      </tp>
      <tp>
        <v>2.4500000000000002</v>
        <stp/>
        <stp>##V3_BDPV12</stp>
        <stp>AU270059 Corp</stp>
        <stp>coupon</stp>
        <stp>[CashFlow Model.xlsx]Sheet1!R131C16</stp>
        <tr r="P131" s="1"/>
      </tp>
      <tp t="s">
        <v>BTPS</v>
        <stp/>
        <stp>##V3_BDPV12</stp>
        <stp>AM796312 Corp</stp>
        <stp>ticker</stp>
        <stp>[CashFlow Model.xlsx]Sheet1!R124C16</stp>
        <tr r="P124" s="1"/>
      </tp>
      <tp t="s">
        <v>BTPS</v>
        <stp/>
        <stp>##V3_BDPV12</stp>
        <stp>EJ770441 Corp</stp>
        <stp>ticker</stp>
        <stp>[CashFlow Model.xlsx]Sheet1!R126C16</stp>
        <tr r="P126" s="1"/>
      </tp>
      <tp t="s">
        <v>ICTZ</v>
        <stp/>
        <stp>##V3_BDPV12</stp>
        <stp>BJ672486 Corp</stp>
        <stp>ticker</stp>
        <stp>[CashFlow Model.xlsx]Sheet1!R146C16</stp>
        <tr r="P146" s="1"/>
      </tp>
      <tp t="s">
        <v>BTPS</v>
        <stp/>
        <stp>##V3_BDPV12</stp>
        <stp>EH305692 Corp</stp>
        <stp>ticker</stp>
        <stp>[CashFlow Model.xlsx]Sheet1!R133C16</stp>
        <tr r="P133" s="1"/>
      </tp>
      <tp>
        <v>-0.38613119131686302</v>
        <stp/>
        <stp>##V3_BDPV12</stp>
        <stp>IT0000366655 Govt</stp>
        <stp>YLD_CNV_MID</stp>
        <stp>[CashFlow Model.xlsx]Sheet1!R129C17</stp>
        <tr r="Q129" s="1"/>
        <tr r="Q129" s="1"/>
      </tp>
      <tp>
        <v>-9.494389223274613E-3</v>
        <stp/>
        <stp>##V3_BDPV12</stp>
        <stp>IT0001086567 Govt</stp>
        <stp>YLD_CNV_MID</stp>
        <stp>[CashFlow Model.xlsx]Sheet1!R105C17</stp>
        <tr r="Q105" s="1"/>
        <tr r="Q105" s="1"/>
      </tp>
      <tp>
        <v>1.45</v>
        <stp/>
        <stp>##V3_BDPV12</stp>
        <stp>AR689537 Corp</stp>
        <stp>Coupon</stp>
        <stp>[CashFlow Model.xlsx]Sheet1!R116C30</stp>
        <tr r="AD116" s="1"/>
      </tp>
      <tp t="s">
        <v>01/09/2038</v>
        <stp/>
        <stp>##V3_BDPV12</stp>
        <stp>AQ706282 Corp</stp>
        <stp>maturity</stp>
        <stp>[CashFlow Model.xlsx]Sheet1!R74C22</stp>
        <tr r="V74" s="1"/>
      </tp>
      <tp t="s">
        <v>01/09/2038</v>
        <stp/>
        <stp>##V3_BDPV12</stp>
        <stp>AQ706282 Corp</stp>
        <stp>maturity</stp>
        <stp>[CashFlow Model.xlsx]Sheet1!R74C16</stp>
        <tr r="P74" s="1"/>
      </tp>
      <tp>
        <v>1.45</v>
        <stp/>
        <stp>##V3_BDPV12</stp>
        <stp>AR689537 Corp</stp>
        <stp>coupon</stp>
        <stp>[CashFlow Model.xlsx]Sheet1!R116C16</stp>
        <tr r="P116" s="1"/>
      </tp>
      <tp t="s">
        <v>BTPS</v>
        <stp/>
        <stp>##V3_BDPV12</stp>
        <stp>EK745781 Corp</stp>
        <stp>ticker</stp>
        <stp>[CashFlow Model.xlsx]Sheet1!R147C16</stp>
        <tr r="P147" s="1"/>
      </tp>
      <tp t="s">
        <v>BTPS</v>
        <stp/>
        <stp>##V3_BDPV12</stp>
        <stp>BI019593 Corp</stp>
        <stp>ticker</stp>
        <stp>[CashFlow Model.xlsx]Sheet1!R114C16</stp>
        <tr r="P114" s="1"/>
      </tp>
      <tp t="s">
        <v>BTPS</v>
        <stp/>
        <stp>##V3_BDPV12</stp>
        <stp>EJ341690 Corp</stp>
        <stp>ticker</stp>
        <stp>[CashFlow Model.xlsx]Sheet1!R140C16</stp>
        <tr r="P140" s="1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volatileDependencies" Target="volatileDependenci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12027730655711E-2"/>
          <c:y val="8.9705398974660872E-2"/>
          <c:w val="0.94342279931354733"/>
          <c:h val="0.8321700452337075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Sheet1!$AE$59</c:f>
              <c:strCache>
                <c:ptCount val="1"/>
                <c:pt idx="0">
                  <c:v>H Cpn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3CE5-4490-83C8-CDAB9DC8388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3CE5-4490-83C8-CDAB9DC8388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3CE5-4490-83C8-CDAB9DC8388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3CE5-4490-83C8-CDAB9DC8388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D49C4F4-E607-4C83-A23E-4FE19B27CDF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3CE5-4490-83C8-CDAB9DC8388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E3030ED2-1B17-456F-A1F9-3229DFE10FC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3CE5-4490-83C8-CDAB9DC8388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3CE5-4490-83C8-CDAB9DC8388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08609D13-D00B-46E0-93FB-EAA5D5BC63A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3CE5-4490-83C8-CDAB9DC83883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3CE5-4490-83C8-CDAB9DC83883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A8E2C496-1994-4494-B580-877F814DB37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3CE5-4490-83C8-CDAB9DC83883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3CE5-4490-83C8-CDAB9DC83883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652F3375-382D-4558-8B86-0C7C9C72117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3CE5-4490-83C8-CDAB9DC83883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3CE5-4490-83C8-CDAB9DC83883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A3661ADD-74A0-4D12-87CF-71A119BBE8B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3CE5-4490-83C8-CDAB9DC83883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3CE5-4490-83C8-CDAB9DC83883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3CE5-4490-83C8-CDAB9DC83883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16878276-427B-41CB-B9D3-4AA1E41C93A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3CE5-4490-83C8-CDAB9DC83883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3CE5-4490-83C8-CDAB9DC83883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3CE5-4490-83C8-CDAB9DC83883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7DB1D5A2-F392-410E-8ABF-A662A8EA315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3CE5-4490-83C8-CDAB9DC83883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F4D3EEF1-E013-4B31-B929-13B29F6F7F4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3CE5-4490-83C8-CDAB9DC83883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3CE5-4490-83C8-CDAB9DC83883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23F556AC-DEF8-4849-B80F-872BBECC0D0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3CE5-4490-83C8-CDAB9DC83883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3CE5-4490-83C8-CDAB9DC83883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3CE5-4490-83C8-CDAB9DC83883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3CE5-4490-83C8-CDAB9DC83883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23FEF6B3-AC3A-4C5A-9239-085C0E49C96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3CE5-4490-83C8-CDAB9DC83883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3CE5-4490-83C8-CDAB9DC83883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3CE5-4490-83C8-CDAB9DC83883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3CE5-4490-83C8-CDAB9DC83883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3CE5-4490-83C8-CDAB9DC83883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B9256A2F-723C-4176-919D-8FED55A7B97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3CE5-4490-83C8-CDAB9DC83883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3CF83F30-CDAF-4F22-933A-E21C51CE43E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3CE5-4490-83C8-CDAB9DC83883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3CE5-4490-83C8-CDAB9DC83883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3CE5-4490-83C8-CDAB9DC83883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BABA2923-5B8D-4E8A-B200-5467980B621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3CE5-4490-83C8-CDAB9DC83883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3CE5-4490-83C8-CDAB9DC83883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3CE5-4490-83C8-CDAB9DC83883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3CE5-4490-83C8-CDAB9DC83883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80EB1D06-4371-4D29-BF96-D1C0DCB58C5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3CE5-4490-83C8-CDAB9DC83883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3CE5-4490-83C8-CDAB9DC83883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F-3CE5-4490-83C8-CDAB9DC83883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3CE5-4490-83C8-CDAB9DC83883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1-3CE5-4490-83C8-CDAB9DC83883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2-3CE5-4490-83C8-CDAB9DC83883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5941B0ED-9CB9-4440-8EDF-DDCD1E539AE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3-3CE5-4490-83C8-CDAB9DC83883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4-3CE5-4490-83C8-CDAB9DC83883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5-3CE5-4490-83C8-CDAB9DC83883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6-3CE5-4490-83C8-CDAB9DC83883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7-3CE5-4490-83C8-CDAB9DC83883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D52EB1B2-001C-4610-8684-A9B7E0B54BD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8-3CE5-4490-83C8-CDAB9DC83883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9-3CE5-4490-83C8-CDAB9DC83883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A-3CE5-4490-83C8-CDAB9DC83883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B-3CE5-4490-83C8-CDAB9DC83883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C-3CE5-4490-83C8-CDAB9DC83883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D-3CE5-4490-83C8-CDAB9DC83883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E-3CE5-4490-83C8-CDAB9DC83883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fld id="{1CD91357-AFEC-472F-8231-1B85F3686A6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F-3CE5-4490-83C8-CDAB9DC83883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0-3CE5-4490-83C8-CDAB9DC83883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1-3CE5-4490-83C8-CDAB9DC83883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2-3CE5-4490-83C8-CDAB9DC83883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33429BF1-62DA-481F-B626-4B2052DF874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3-3CE5-4490-83C8-CDAB9DC83883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4-3CE5-4490-83C8-CDAB9DC83883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5-3CE5-4490-83C8-CDAB9DC83883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6-3CE5-4490-83C8-CDAB9DC83883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7-3CE5-4490-83C8-CDAB9DC83883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fld id="{B0F72084-6FDF-4AF2-90D5-DF094C40022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8-3CE5-4490-83C8-CDAB9DC83883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9-3CE5-4490-83C8-CDAB9DC83883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A-3CE5-4490-83C8-CDAB9DC83883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fld id="{E30FA867-9D69-439B-A116-09855AD3F46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B-3CE5-4490-83C8-CDAB9DC83883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C-3CE5-4490-83C8-CDAB9DC83883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D-3CE5-4490-83C8-CDAB9DC83883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E-3CE5-4490-83C8-CDAB9DC83883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fld id="{B295572C-8BA4-4482-887E-28DCB9AF7C5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F-3CE5-4490-83C8-CDAB9DC83883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0-3CE5-4490-83C8-CDAB9DC83883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fld id="{20F72958-4822-40A4-8D54-C78500F81AF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1-3CE5-4490-83C8-CDAB9DC83883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2-3CE5-4490-83C8-CDAB9DC83883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3-3CE5-4490-83C8-CDAB9DC83883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4-3CE5-4490-83C8-CDAB9DC83883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5-3CE5-4490-83C8-CDAB9DC83883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fld id="{CB3FC39F-D6FD-48A1-A8B4-002B9DFE457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6-3CE5-4490-83C8-CDAB9DC83883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7-3CE5-4490-83C8-CDAB9DC83883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8-3CE5-4490-83C8-CDAB9DC83883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fld id="{ADA29C86-5EAE-42BF-A4D6-D80FF89BADF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9-3CE5-4490-83C8-CDAB9DC83883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A-3CE5-4490-83C8-CDAB9DC83883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B-3CE5-4490-83C8-CDAB9DC83883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C-3CE5-4490-83C8-CDAB9DC83883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D-3CE5-4490-83C8-CDAB9DC83883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E-3CE5-4490-83C8-CDAB9DC83883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fld id="{4DD2539A-84E0-43F7-8F61-40C2CDBDACA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F-3CE5-4490-83C8-CDAB9DC83883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0-3CE5-4490-83C8-CDAB9DC83883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1-3CE5-4490-83C8-CDAB9DC83883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2-3CE5-4490-83C8-CDAB9DC83883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3-3CE5-4490-83C8-CDAB9DC83883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4-3CE5-4490-83C8-CDAB9DC83883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5-3CE5-4490-83C8-CDAB9DC838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Sheet1!$AC$60:$AC$155</c:f>
              <c:numCache>
                <c:formatCode>[$-409]d\-mmm\-yy;@</c:formatCode>
                <c:ptCount val="96"/>
                <c:pt idx="0">
                  <c:v>62884</c:v>
                </c:pt>
                <c:pt idx="1">
                  <c:v>61057</c:v>
                </c:pt>
                <c:pt idx="2">
                  <c:v>55397</c:v>
                </c:pt>
                <c:pt idx="3">
                  <c:v>55032</c:v>
                </c:pt>
                <c:pt idx="4">
                  <c:v>54667</c:v>
                </c:pt>
                <c:pt idx="5">
                  <c:v>54118</c:v>
                </c:pt>
                <c:pt idx="6">
                  <c:v>53752</c:v>
                </c:pt>
                <c:pt idx="7">
                  <c:v>53571</c:v>
                </c:pt>
                <c:pt idx="8">
                  <c:v>53082</c:v>
                </c:pt>
                <c:pt idx="9">
                  <c:v>52841</c:v>
                </c:pt>
                <c:pt idx="10">
                  <c:v>51561</c:v>
                </c:pt>
                <c:pt idx="11">
                  <c:v>51380</c:v>
                </c:pt>
                <c:pt idx="12">
                  <c:v>51196</c:v>
                </c:pt>
                <c:pt idx="13">
                  <c:v>50983</c:v>
                </c:pt>
                <c:pt idx="14">
                  <c:v>50649</c:v>
                </c:pt>
                <c:pt idx="15">
                  <c:v>50100</c:v>
                </c:pt>
                <c:pt idx="16">
                  <c:v>50072</c:v>
                </c:pt>
                <c:pt idx="17">
                  <c:v>49919</c:v>
                </c:pt>
                <c:pt idx="18">
                  <c:v>49735</c:v>
                </c:pt>
                <c:pt idx="19">
                  <c:v>49369</c:v>
                </c:pt>
                <c:pt idx="20">
                  <c:v>49157</c:v>
                </c:pt>
                <c:pt idx="21">
                  <c:v>48823</c:v>
                </c:pt>
                <c:pt idx="22">
                  <c:v>48611</c:v>
                </c:pt>
                <c:pt idx="23">
                  <c:v>48274</c:v>
                </c:pt>
                <c:pt idx="24">
                  <c:v>48183</c:v>
                </c:pt>
                <c:pt idx="25">
                  <c:v>48061</c:v>
                </c:pt>
                <c:pt idx="26">
                  <c:v>47969</c:v>
                </c:pt>
                <c:pt idx="27">
                  <c:v>47939</c:v>
                </c:pt>
                <c:pt idx="28">
                  <c:v>47818</c:v>
                </c:pt>
                <c:pt idx="29">
                  <c:v>47696</c:v>
                </c:pt>
                <c:pt idx="30">
                  <c:v>47574</c:v>
                </c:pt>
                <c:pt idx="31">
                  <c:v>47543</c:v>
                </c:pt>
                <c:pt idx="32">
                  <c:v>47423</c:v>
                </c:pt>
                <c:pt idx="33">
                  <c:v>47331</c:v>
                </c:pt>
                <c:pt idx="34">
                  <c:v>47088</c:v>
                </c:pt>
                <c:pt idx="35">
                  <c:v>46997</c:v>
                </c:pt>
                <c:pt idx="36">
                  <c:v>46949</c:v>
                </c:pt>
                <c:pt idx="37">
                  <c:v>46827</c:v>
                </c:pt>
                <c:pt idx="38">
                  <c:v>46784</c:v>
                </c:pt>
                <c:pt idx="39">
                  <c:v>46692</c:v>
                </c:pt>
                <c:pt idx="40">
                  <c:v>46645</c:v>
                </c:pt>
                <c:pt idx="41">
                  <c:v>46600</c:v>
                </c:pt>
                <c:pt idx="42">
                  <c:v>46539</c:v>
                </c:pt>
                <c:pt idx="43">
                  <c:v>46402</c:v>
                </c:pt>
                <c:pt idx="44">
                  <c:v>46357</c:v>
                </c:pt>
                <c:pt idx="45">
                  <c:v>46327</c:v>
                </c:pt>
                <c:pt idx="46">
                  <c:v>46235</c:v>
                </c:pt>
                <c:pt idx="47">
                  <c:v>46218</c:v>
                </c:pt>
                <c:pt idx="48">
                  <c:v>46174</c:v>
                </c:pt>
                <c:pt idx="49">
                  <c:v>46113</c:v>
                </c:pt>
                <c:pt idx="50">
                  <c:v>46082</c:v>
                </c:pt>
                <c:pt idx="51">
                  <c:v>46054</c:v>
                </c:pt>
                <c:pt idx="52">
                  <c:v>45992</c:v>
                </c:pt>
                <c:pt idx="53">
                  <c:v>45976</c:v>
                </c:pt>
                <c:pt idx="54">
                  <c:v>45839</c:v>
                </c:pt>
                <c:pt idx="55">
                  <c:v>45809</c:v>
                </c:pt>
                <c:pt idx="56">
                  <c:v>45792</c:v>
                </c:pt>
                <c:pt idx="57">
                  <c:v>45717</c:v>
                </c:pt>
                <c:pt idx="58">
                  <c:v>45689</c:v>
                </c:pt>
                <c:pt idx="59">
                  <c:v>45627</c:v>
                </c:pt>
                <c:pt idx="60">
                  <c:v>45611</c:v>
                </c:pt>
                <c:pt idx="61">
                  <c:v>45536</c:v>
                </c:pt>
                <c:pt idx="62">
                  <c:v>45519</c:v>
                </c:pt>
                <c:pt idx="63">
                  <c:v>45474</c:v>
                </c:pt>
                <c:pt idx="64">
                  <c:v>45427</c:v>
                </c:pt>
                <c:pt idx="65">
                  <c:v>45397</c:v>
                </c:pt>
                <c:pt idx="66">
                  <c:v>45352</c:v>
                </c:pt>
                <c:pt idx="67">
                  <c:v>45321</c:v>
                </c:pt>
                <c:pt idx="68">
                  <c:v>45306</c:v>
                </c:pt>
                <c:pt idx="69">
                  <c:v>45231</c:v>
                </c:pt>
                <c:pt idx="70">
                  <c:v>45214</c:v>
                </c:pt>
                <c:pt idx="71">
                  <c:v>45200</c:v>
                </c:pt>
                <c:pt idx="72">
                  <c:v>45153</c:v>
                </c:pt>
                <c:pt idx="73">
                  <c:v>45139</c:v>
                </c:pt>
                <c:pt idx="74">
                  <c:v>45092</c:v>
                </c:pt>
                <c:pt idx="75">
                  <c:v>45047</c:v>
                </c:pt>
                <c:pt idx="76">
                  <c:v>45000</c:v>
                </c:pt>
                <c:pt idx="77">
                  <c:v>44986</c:v>
                </c:pt>
                <c:pt idx="78">
                  <c:v>44941</c:v>
                </c:pt>
                <c:pt idx="79">
                  <c:v>44894</c:v>
                </c:pt>
                <c:pt idx="80">
                  <c:v>44866</c:v>
                </c:pt>
                <c:pt idx="81">
                  <c:v>44832</c:v>
                </c:pt>
                <c:pt idx="82">
                  <c:v>44819</c:v>
                </c:pt>
                <c:pt idx="83">
                  <c:v>44805</c:v>
                </c:pt>
                <c:pt idx="84">
                  <c:v>44774</c:v>
                </c:pt>
                <c:pt idx="85">
                  <c:v>44757</c:v>
                </c:pt>
                <c:pt idx="86">
                  <c:v>44711</c:v>
                </c:pt>
                <c:pt idx="87">
                  <c:v>44666</c:v>
                </c:pt>
                <c:pt idx="88">
                  <c:v>44652</c:v>
                </c:pt>
                <c:pt idx="89">
                  <c:v>44621</c:v>
                </c:pt>
                <c:pt idx="90">
                  <c:v>44545</c:v>
                </c:pt>
                <c:pt idx="91">
                  <c:v>44529</c:v>
                </c:pt>
                <c:pt idx="92">
                  <c:v>44512</c:v>
                </c:pt>
                <c:pt idx="93">
                  <c:v>44501</c:v>
                </c:pt>
                <c:pt idx="94">
                  <c:v>44484</c:v>
                </c:pt>
                <c:pt idx="95">
                  <c:v>44483</c:v>
                </c:pt>
              </c:numCache>
            </c:numRef>
          </c:xVal>
          <c:yVal>
            <c:numRef>
              <c:f>Sheet1!$AE$60:$AE$155</c:f>
              <c:numCache>
                <c:formatCode>0.0</c:formatCode>
                <c:ptCount val="9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1.542113346910412</c:v>
                </c:pt>
                <c:pt idx="5">
                  <c:v>1.1056178675739048E-2</c:v>
                </c:pt>
                <c:pt idx="6">
                  <c:v>#N/A</c:v>
                </c:pt>
                <c:pt idx="7">
                  <c:v>-0.57866698252093673</c:v>
                </c:pt>
                <c:pt idx="8">
                  <c:v>#N/A</c:v>
                </c:pt>
                <c:pt idx="9">
                  <c:v>1.5218898304645734</c:v>
                </c:pt>
                <c:pt idx="10">
                  <c:v>#N/A</c:v>
                </c:pt>
                <c:pt idx="11">
                  <c:v>4.8495830343344259</c:v>
                </c:pt>
                <c:pt idx="12">
                  <c:v>#N/A</c:v>
                </c:pt>
                <c:pt idx="13">
                  <c:v>3.8855650456351754</c:v>
                </c:pt>
                <c:pt idx="14">
                  <c:v>#N/A</c:v>
                </c:pt>
                <c:pt idx="15">
                  <c:v>#N/A</c:v>
                </c:pt>
                <c:pt idx="16">
                  <c:v>7.1714892596786095</c:v>
                </c:pt>
                <c:pt idx="17">
                  <c:v>#N/A</c:v>
                </c:pt>
                <c:pt idx="18">
                  <c:v>#N/A</c:v>
                </c:pt>
                <c:pt idx="19">
                  <c:v>5.1383108393988408</c:v>
                </c:pt>
                <c:pt idx="20">
                  <c:v>7.5035100977896674</c:v>
                </c:pt>
                <c:pt idx="21">
                  <c:v>#N/A</c:v>
                </c:pt>
                <c:pt idx="22">
                  <c:v>7.6018101438416146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2.630497050480074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0.9398337544395341</c:v>
                </c:pt>
                <c:pt idx="32">
                  <c:v>0.95346887689958804</c:v>
                </c:pt>
                <c:pt idx="33">
                  <c:v>#N/A</c:v>
                </c:pt>
                <c:pt idx="34">
                  <c:v>#N/A</c:v>
                </c:pt>
                <c:pt idx="35">
                  <c:v>6.387928593047981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5.6289399931092614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2.9735686441469014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-0.583362002743126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-0.81481533136695539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2.4500188596635608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1.9224927866636932</c:v>
                </c:pt>
                <c:pt idx="67">
                  <c:v>#N/A</c:v>
                </c:pt>
                <c:pt idx="68">
                  <c:v>#N/A</c:v>
                </c:pt>
                <c:pt idx="69">
                  <c:v>-0.75927085300114272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-1.4420601577135428</c:v>
                </c:pt>
                <c:pt idx="74">
                  <c:v>#N/A</c:v>
                </c:pt>
                <c:pt idx="75">
                  <c:v>-1.6538347382006213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2.9413212809928533</c:v>
                </c:pt>
                <c:pt idx="81">
                  <c:v>#N/A</c:v>
                </c:pt>
                <c:pt idx="82">
                  <c:v>#N/A</c:v>
                </c:pt>
                <c:pt idx="83">
                  <c:v>2.4635127846825422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-1.2063088859196158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Sheet1!$O$60:$O$155</c15:f>
                <c15:dlblRangeCache>
                  <c:ptCount val="96"/>
                  <c:pt idx="0">
                    <c:v>Mar-72</c:v>
                  </c:pt>
                  <c:pt idx="2">
                    <c:v>Sep-51</c:v>
                  </c:pt>
                  <c:pt idx="4">
                    <c:v>Sep-49</c:v>
                  </c:pt>
                  <c:pt idx="8">
                    <c:v>Apr-45</c:v>
                  </c:pt>
                  <c:pt idx="10">
                    <c:v>Mar-41</c:v>
                  </c:pt>
                  <c:pt idx="12">
                    <c:v>Mar-40</c:v>
                  </c:pt>
                  <c:pt idx="13">
                    <c:v>Aug-39</c:v>
                  </c:pt>
                  <c:pt idx="15">
                    <c:v>Mar-37</c:v>
                  </c:pt>
                  <c:pt idx="19">
                    <c:v>Mar-35</c:v>
                  </c:pt>
                  <c:pt idx="24">
                    <c:v>Dec-31</c:v>
                  </c:pt>
                  <c:pt idx="30">
                    <c:v>IKU1</c:v>
                  </c:pt>
                  <c:pt idx="35">
                    <c:v>Sep-28</c:v>
                  </c:pt>
                  <c:pt idx="36">
                    <c:v>Jul-28</c:v>
                  </c:pt>
                  <c:pt idx="49">
                    <c:v>Apr-26</c:v>
                  </c:pt>
                  <c:pt idx="65">
                    <c:v>Apr-24</c:v>
                  </c:pt>
                  <c:pt idx="71">
                    <c:v>BTSU1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3CE5-4490-83C8-CDAB9DC83883}"/>
            </c:ext>
          </c:extLst>
        </c:ser>
        <c:ser>
          <c:idx val="1"/>
          <c:order val="1"/>
          <c:tx>
            <c:strRef>
              <c:f>Sheet1!$AF$59</c:f>
              <c:strCache>
                <c:ptCount val="1"/>
                <c:pt idx="0">
                  <c:v>M cpn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74D6078E-6039-49A3-8801-F0482CBDE8F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6-3CE5-4490-83C8-CDAB9DC8388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E4B6887-A6BA-4D7A-B100-5D15D20DC3B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7-3CE5-4490-83C8-CDAB9DC8388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D368087-A3E1-441A-BCC2-213F6E145F9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8-3CE5-4490-83C8-CDAB9DC8388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9BBA8D9-4559-46F6-8BE5-F54BA483F22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9-3CE5-4490-83C8-CDAB9DC8388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A-3CE5-4490-83C8-CDAB9DC8388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B-3CE5-4490-83C8-CDAB9DC8388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DCAB733D-3DAF-4E38-B98A-EECFB48D6ED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C-3CE5-4490-83C8-CDAB9DC8388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D-3CE5-4490-83C8-CDAB9DC83883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D4689E05-5123-42E9-BE37-5202BEEDF72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E-3CE5-4490-83C8-CDAB9DC83883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F-3CE5-4490-83C8-CDAB9DC83883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14C2D808-0713-4B0D-BE53-14DAA3B6611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0-3CE5-4490-83C8-CDAB9DC83883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1-3CE5-4490-83C8-CDAB9DC83883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7FEDD6BC-7E11-45FC-86B4-D379A20FB60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2-3CE5-4490-83C8-CDAB9DC83883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3-3CE5-4490-83C8-CDAB9DC83883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289E4834-CC55-4A8A-B58A-352A8E6B38C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4-3CE5-4490-83C8-CDAB9DC83883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5-3CE5-4490-83C8-CDAB9DC83883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6-3CE5-4490-83C8-CDAB9DC83883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590795A7-6DAF-462F-85B8-E60F0D15181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7-3CE5-4490-83C8-CDAB9DC83883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B091C4C4-8D9E-4C6E-9DA9-6D3BFDA4FDA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8-3CE5-4490-83C8-CDAB9DC83883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9-3CE5-4490-83C8-CDAB9DC83883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A-3CE5-4490-83C8-CDAB9DC83883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AF63F7CF-5ACC-4707-A903-EB559FB75EB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B-3CE5-4490-83C8-CDAB9DC83883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C-3CE5-4490-83C8-CDAB9DC83883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117D1D84-F98C-401E-B766-75DEDAFE02C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D-3CE5-4490-83C8-CDAB9DC83883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E-3CE5-4490-83C8-CDAB9DC83883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F-3CE5-4490-83C8-CDAB9DC83883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0-3CE5-4490-83C8-CDAB9DC83883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1-3CE5-4490-83C8-CDAB9DC83883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DEB88B07-5F6A-4FA6-B1D0-6339745283D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2-3CE5-4490-83C8-CDAB9DC83883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3-3CE5-4490-83C8-CDAB9DC83883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EA195A44-C2A7-4852-8E81-E67CA41D2BE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4-3CE5-4490-83C8-CDAB9DC83883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5-3CE5-4490-83C8-CDAB9DC83883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6-3CE5-4490-83C8-CDAB9DC83883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CE03D055-142F-4C09-8761-84B01140276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7-3CE5-4490-83C8-CDAB9DC83883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E9F2E9DE-4828-4E92-8F33-4C56A0F2390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8-3CE5-4490-83C8-CDAB9DC83883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9-3CE5-4490-83C8-CDAB9DC83883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A-3CE5-4490-83C8-CDAB9DC83883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B-3CE5-4490-83C8-CDAB9DC83883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7B20F35D-D780-4000-A11F-E87AD207835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C-3CE5-4490-83C8-CDAB9DC83883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D-3CE5-4490-83C8-CDAB9DC83883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E-3CE5-4490-83C8-CDAB9DC83883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584513AC-5B3D-4789-939E-C6FCC1FF6ED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F-3CE5-4490-83C8-CDAB9DC83883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30FBA170-212A-4A13-ADB7-D94A90F848C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0-3CE5-4490-83C8-CDAB9DC83883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1-3CE5-4490-83C8-CDAB9DC83883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2-3CE5-4490-83C8-CDAB9DC83883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3-3CE5-4490-83C8-CDAB9DC83883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4-3CE5-4490-83C8-CDAB9DC83883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6BD65717-961C-424E-A1F5-65ECFC14A73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5-3CE5-4490-83C8-CDAB9DC83883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E70900D2-E134-4520-A390-4A4A280612E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6-3CE5-4490-83C8-CDAB9DC83883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7-3CE5-4490-83C8-CDAB9DC83883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8-3CE5-4490-83C8-CDAB9DC83883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9-3CE5-4490-83C8-CDAB9DC83883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78CC37F0-4C7D-4C37-A8EE-254C5B4EF89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A-3CE5-4490-83C8-CDAB9DC83883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093B2CDB-C08D-4BC3-8462-DDEFE5705DE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B-3CE5-4490-83C8-CDAB9DC83883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CB5A705F-F76D-4CDE-BBA1-2CFC74A733F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C-3CE5-4490-83C8-CDAB9DC83883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BDAB067C-E15F-4506-828C-46363F6D4D5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D-3CE5-4490-83C8-CDAB9DC83883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82C51BCC-8630-4DD3-9721-71476C9F47A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E-3CE5-4490-83C8-CDAB9DC83883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F-3CE5-4490-83C8-CDAB9DC83883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0-3CE5-4490-83C8-CDAB9DC83883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E233BCB4-A9CA-42E8-A35F-A37A06EDDC5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1-3CE5-4490-83C8-CDAB9DC83883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A7321999-7EF3-47B0-98A6-741EFB22F81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2-3CE5-4490-83C8-CDAB9DC83883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3-3CE5-4490-83C8-CDAB9DC83883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4-3CE5-4490-83C8-CDAB9DC83883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C08390B2-02F7-45DA-9AEF-DC1EDF47C4F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5-3CE5-4490-83C8-CDAB9DC83883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fld id="{B83C4730-962F-4AFF-BA06-27E5AAB23E4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6-3CE5-4490-83C8-CDAB9DC83883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7-3CE5-4490-83C8-CDAB9DC83883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8-3CE5-4490-83C8-CDAB9DC83883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9-3CE5-4490-83C8-CDAB9DC83883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A-3CE5-4490-83C8-CDAB9DC83883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B-3CE5-4490-83C8-CDAB9DC83883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C-3CE5-4490-83C8-CDAB9DC83883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fld id="{1EFB9A16-197E-4A9D-896E-DB0185AABB9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D-3CE5-4490-83C8-CDAB9DC83883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E-3CE5-4490-83C8-CDAB9DC83883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F-3CE5-4490-83C8-CDAB9DC83883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0-3CE5-4490-83C8-CDAB9DC83883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1-3CE5-4490-83C8-CDAB9DC83883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2-3CE5-4490-83C8-CDAB9DC83883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3-3CE5-4490-83C8-CDAB9DC83883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4-3CE5-4490-83C8-CDAB9DC83883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5-3CE5-4490-83C8-CDAB9DC83883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6-3CE5-4490-83C8-CDAB9DC83883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7-3CE5-4490-83C8-CDAB9DC83883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fld id="{BD62CB3E-F8B3-49FA-9BBB-3183110D181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8-3CE5-4490-83C8-CDAB9DC83883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9-3CE5-4490-83C8-CDAB9DC83883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A-3CE5-4490-83C8-CDAB9DC83883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B-3CE5-4490-83C8-CDAB9DC83883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C-3CE5-4490-83C8-CDAB9DC83883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fld id="{2E91CD4C-6DBB-4C8D-BA1F-3E1492047C0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D-3CE5-4490-83C8-CDAB9DC83883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E-3CE5-4490-83C8-CDAB9DC83883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F-3CE5-4490-83C8-CDAB9DC83883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fld id="{A8D0F7A6-11D0-43F4-850A-16B872D617F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0-3CE5-4490-83C8-CDAB9DC83883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1-3CE5-4490-83C8-CDAB9DC83883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2-3CE5-4490-83C8-CDAB9DC83883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3-3CE5-4490-83C8-CDAB9DC83883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fld id="{886151F9-D953-4B62-8CF6-47AD74625B0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4-3CE5-4490-83C8-CDAB9DC83883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5-3CE5-4490-83C8-CDAB9DC838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Sheet1!$AC$60:$AC$155</c:f>
              <c:numCache>
                <c:formatCode>[$-409]d\-mmm\-yy;@</c:formatCode>
                <c:ptCount val="96"/>
                <c:pt idx="0">
                  <c:v>62884</c:v>
                </c:pt>
                <c:pt idx="1">
                  <c:v>61057</c:v>
                </c:pt>
                <c:pt idx="2">
                  <c:v>55397</c:v>
                </c:pt>
                <c:pt idx="3">
                  <c:v>55032</c:v>
                </c:pt>
                <c:pt idx="4">
                  <c:v>54667</c:v>
                </c:pt>
                <c:pt idx="5">
                  <c:v>54118</c:v>
                </c:pt>
                <c:pt idx="6">
                  <c:v>53752</c:v>
                </c:pt>
                <c:pt idx="7">
                  <c:v>53571</c:v>
                </c:pt>
                <c:pt idx="8">
                  <c:v>53082</c:v>
                </c:pt>
                <c:pt idx="9">
                  <c:v>52841</c:v>
                </c:pt>
                <c:pt idx="10">
                  <c:v>51561</c:v>
                </c:pt>
                <c:pt idx="11">
                  <c:v>51380</c:v>
                </c:pt>
                <c:pt idx="12">
                  <c:v>51196</c:v>
                </c:pt>
                <c:pt idx="13">
                  <c:v>50983</c:v>
                </c:pt>
                <c:pt idx="14">
                  <c:v>50649</c:v>
                </c:pt>
                <c:pt idx="15">
                  <c:v>50100</c:v>
                </c:pt>
                <c:pt idx="16">
                  <c:v>50072</c:v>
                </c:pt>
                <c:pt idx="17">
                  <c:v>49919</c:v>
                </c:pt>
                <c:pt idx="18">
                  <c:v>49735</c:v>
                </c:pt>
                <c:pt idx="19">
                  <c:v>49369</c:v>
                </c:pt>
                <c:pt idx="20">
                  <c:v>49157</c:v>
                </c:pt>
                <c:pt idx="21">
                  <c:v>48823</c:v>
                </c:pt>
                <c:pt idx="22">
                  <c:v>48611</c:v>
                </c:pt>
                <c:pt idx="23">
                  <c:v>48274</c:v>
                </c:pt>
                <c:pt idx="24">
                  <c:v>48183</c:v>
                </c:pt>
                <c:pt idx="25">
                  <c:v>48061</c:v>
                </c:pt>
                <c:pt idx="26">
                  <c:v>47969</c:v>
                </c:pt>
                <c:pt idx="27">
                  <c:v>47939</c:v>
                </c:pt>
                <c:pt idx="28">
                  <c:v>47818</c:v>
                </c:pt>
                <c:pt idx="29">
                  <c:v>47696</c:v>
                </c:pt>
                <c:pt idx="30">
                  <c:v>47574</c:v>
                </c:pt>
                <c:pt idx="31">
                  <c:v>47543</c:v>
                </c:pt>
                <c:pt idx="32">
                  <c:v>47423</c:v>
                </c:pt>
                <c:pt idx="33">
                  <c:v>47331</c:v>
                </c:pt>
                <c:pt idx="34">
                  <c:v>47088</c:v>
                </c:pt>
                <c:pt idx="35">
                  <c:v>46997</c:v>
                </c:pt>
                <c:pt idx="36">
                  <c:v>46949</c:v>
                </c:pt>
                <c:pt idx="37">
                  <c:v>46827</c:v>
                </c:pt>
                <c:pt idx="38">
                  <c:v>46784</c:v>
                </c:pt>
                <c:pt idx="39">
                  <c:v>46692</c:v>
                </c:pt>
                <c:pt idx="40">
                  <c:v>46645</c:v>
                </c:pt>
                <c:pt idx="41">
                  <c:v>46600</c:v>
                </c:pt>
                <c:pt idx="42">
                  <c:v>46539</c:v>
                </c:pt>
                <c:pt idx="43">
                  <c:v>46402</c:v>
                </c:pt>
                <c:pt idx="44">
                  <c:v>46357</c:v>
                </c:pt>
                <c:pt idx="45">
                  <c:v>46327</c:v>
                </c:pt>
                <c:pt idx="46">
                  <c:v>46235</c:v>
                </c:pt>
                <c:pt idx="47">
                  <c:v>46218</c:v>
                </c:pt>
                <c:pt idx="48">
                  <c:v>46174</c:v>
                </c:pt>
                <c:pt idx="49">
                  <c:v>46113</c:v>
                </c:pt>
                <c:pt idx="50">
                  <c:v>46082</c:v>
                </c:pt>
                <c:pt idx="51">
                  <c:v>46054</c:v>
                </c:pt>
                <c:pt idx="52">
                  <c:v>45992</c:v>
                </c:pt>
                <c:pt idx="53">
                  <c:v>45976</c:v>
                </c:pt>
                <c:pt idx="54">
                  <c:v>45839</c:v>
                </c:pt>
                <c:pt idx="55">
                  <c:v>45809</c:v>
                </c:pt>
                <c:pt idx="56">
                  <c:v>45792</c:v>
                </c:pt>
                <c:pt idx="57">
                  <c:v>45717</c:v>
                </c:pt>
                <c:pt idx="58">
                  <c:v>45689</c:v>
                </c:pt>
                <c:pt idx="59">
                  <c:v>45627</c:v>
                </c:pt>
                <c:pt idx="60">
                  <c:v>45611</c:v>
                </c:pt>
                <c:pt idx="61">
                  <c:v>45536</c:v>
                </c:pt>
                <c:pt idx="62">
                  <c:v>45519</c:v>
                </c:pt>
                <c:pt idx="63">
                  <c:v>45474</c:v>
                </c:pt>
                <c:pt idx="64">
                  <c:v>45427</c:v>
                </c:pt>
                <c:pt idx="65">
                  <c:v>45397</c:v>
                </c:pt>
                <c:pt idx="66">
                  <c:v>45352</c:v>
                </c:pt>
                <c:pt idx="67">
                  <c:v>45321</c:v>
                </c:pt>
                <c:pt idx="68">
                  <c:v>45306</c:v>
                </c:pt>
                <c:pt idx="69">
                  <c:v>45231</c:v>
                </c:pt>
                <c:pt idx="70">
                  <c:v>45214</c:v>
                </c:pt>
                <c:pt idx="71">
                  <c:v>45200</c:v>
                </c:pt>
                <c:pt idx="72">
                  <c:v>45153</c:v>
                </c:pt>
                <c:pt idx="73">
                  <c:v>45139</c:v>
                </c:pt>
                <c:pt idx="74">
                  <c:v>45092</c:v>
                </c:pt>
                <c:pt idx="75">
                  <c:v>45047</c:v>
                </c:pt>
                <c:pt idx="76">
                  <c:v>45000</c:v>
                </c:pt>
                <c:pt idx="77">
                  <c:v>44986</c:v>
                </c:pt>
                <c:pt idx="78">
                  <c:v>44941</c:v>
                </c:pt>
                <c:pt idx="79">
                  <c:v>44894</c:v>
                </c:pt>
                <c:pt idx="80">
                  <c:v>44866</c:v>
                </c:pt>
                <c:pt idx="81">
                  <c:v>44832</c:v>
                </c:pt>
                <c:pt idx="82">
                  <c:v>44819</c:v>
                </c:pt>
                <c:pt idx="83">
                  <c:v>44805</c:v>
                </c:pt>
                <c:pt idx="84">
                  <c:v>44774</c:v>
                </c:pt>
                <c:pt idx="85">
                  <c:v>44757</c:v>
                </c:pt>
                <c:pt idx="86">
                  <c:v>44711</c:v>
                </c:pt>
                <c:pt idx="87">
                  <c:v>44666</c:v>
                </c:pt>
                <c:pt idx="88">
                  <c:v>44652</c:v>
                </c:pt>
                <c:pt idx="89">
                  <c:v>44621</c:v>
                </c:pt>
                <c:pt idx="90">
                  <c:v>44545</c:v>
                </c:pt>
                <c:pt idx="91">
                  <c:v>44529</c:v>
                </c:pt>
                <c:pt idx="92">
                  <c:v>44512</c:v>
                </c:pt>
                <c:pt idx="93">
                  <c:v>44501</c:v>
                </c:pt>
                <c:pt idx="94">
                  <c:v>44484</c:v>
                </c:pt>
                <c:pt idx="95">
                  <c:v>44483</c:v>
                </c:pt>
              </c:numCache>
            </c:numRef>
          </c:xVal>
          <c:yVal>
            <c:numRef>
              <c:f>Sheet1!$AF$60:$AF$155</c:f>
              <c:numCache>
                <c:formatCode>0.0</c:formatCode>
                <c:ptCount val="96"/>
                <c:pt idx="0">
                  <c:v>24.4272912028481</c:v>
                </c:pt>
                <c:pt idx="1">
                  <c:v>24.720622711783768</c:v>
                </c:pt>
                <c:pt idx="2">
                  <c:v>-6.3296045909124077</c:v>
                </c:pt>
                <c:pt idx="3">
                  <c:v>-2.9702313549031745</c:v>
                </c:pt>
                <c:pt idx="4">
                  <c:v>#N/A</c:v>
                </c:pt>
                <c:pt idx="5">
                  <c:v>#N/A</c:v>
                </c:pt>
                <c:pt idx="6">
                  <c:v>-2.0840179968374839</c:v>
                </c:pt>
                <c:pt idx="7">
                  <c:v>#N/A</c:v>
                </c:pt>
                <c:pt idx="8">
                  <c:v>-11.915959940279585</c:v>
                </c:pt>
                <c:pt idx="9">
                  <c:v>#N/A</c:v>
                </c:pt>
                <c:pt idx="10">
                  <c:v>-1.4424941462204854</c:v>
                </c:pt>
                <c:pt idx="11">
                  <c:v>#N/A</c:v>
                </c:pt>
                <c:pt idx="12">
                  <c:v>2.2713317553005208</c:v>
                </c:pt>
                <c:pt idx="13">
                  <c:v>#N/A</c:v>
                </c:pt>
                <c:pt idx="14">
                  <c:v>1.7320518069740887</c:v>
                </c:pt>
                <c:pt idx="15">
                  <c:v>#N/A</c:v>
                </c:pt>
                <c:pt idx="16">
                  <c:v>#N/A</c:v>
                </c:pt>
                <c:pt idx="17">
                  <c:v>-0.95506702588883385</c:v>
                </c:pt>
                <c:pt idx="18">
                  <c:v>-2.3298786012572847</c:v>
                </c:pt>
                <c:pt idx="19">
                  <c:v>#N/A</c:v>
                </c:pt>
                <c:pt idx="20">
                  <c:v>#N/A</c:v>
                </c:pt>
                <c:pt idx="21">
                  <c:v>3.53875730355242</c:v>
                </c:pt>
                <c:pt idx="22">
                  <c:v>#N/A</c:v>
                </c:pt>
                <c:pt idx="23">
                  <c:v>1.010235167692175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0.38723577851162982</c:v>
                </c:pt>
                <c:pt idx="29">
                  <c:v>#N/A</c:v>
                </c:pt>
                <c:pt idx="30">
                  <c:v>-0.84590015130731055</c:v>
                </c:pt>
                <c:pt idx="31">
                  <c:v>#N/A</c:v>
                </c:pt>
                <c:pt idx="32">
                  <c:v>#N/A</c:v>
                </c:pt>
                <c:pt idx="33">
                  <c:v>2.6573052564583035</c:v>
                </c:pt>
                <c:pt idx="34">
                  <c:v>4.4562234966275094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1.8533165853184013</c:v>
                </c:pt>
                <c:pt idx="39">
                  <c:v>#N/A</c:v>
                </c:pt>
                <c:pt idx="40">
                  <c:v>#N/A</c:v>
                </c:pt>
                <c:pt idx="41">
                  <c:v>2.59073756147854</c:v>
                </c:pt>
                <c:pt idx="42">
                  <c:v>1.3260731510520818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2.3327351167608854</c:v>
                </c:pt>
                <c:pt idx="48">
                  <c:v>2.2911943369868468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-1.2763913689899571</c:v>
                </c:pt>
                <c:pt idx="53">
                  <c:v>-1.2502254262748509</c:v>
                </c:pt>
                <c:pt idx="54">
                  <c:v>0.56755604603992293</c:v>
                </c:pt>
                <c:pt idx="55">
                  <c:v>-1.8861758879304469</c:v>
                </c:pt>
                <c:pt idx="56">
                  <c:v>-0.65980292511484961</c:v>
                </c:pt>
                <c:pt idx="57">
                  <c:v>#N/A</c:v>
                </c:pt>
                <c:pt idx="58">
                  <c:v>#N/A</c:v>
                </c:pt>
                <c:pt idx="59">
                  <c:v>1.0004394317215533</c:v>
                </c:pt>
                <c:pt idx="60">
                  <c:v>0.9655476782892386</c:v>
                </c:pt>
                <c:pt idx="61">
                  <c:v>#N/A</c:v>
                </c:pt>
                <c:pt idx="62">
                  <c:v>#N/A</c:v>
                </c:pt>
                <c:pt idx="63">
                  <c:v>3.0126967048730577</c:v>
                </c:pt>
                <c:pt idx="64">
                  <c:v>1.1690432402943818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0.22193950630404191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0.74604029180087572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-1.8002868955407036</c:v>
                </c:pt>
                <c:pt idx="88">
                  <c:v>#N/A</c:v>
                </c:pt>
                <c:pt idx="89">
                  <c:v>#N/A</c:v>
                </c:pt>
                <c:pt idx="90">
                  <c:v>-10.257882118125005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-4.659257624327684</c:v>
                </c:pt>
                <c:pt idx="95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Sheet1!$O$60:$O$155</c15:f>
                <c15:dlblRangeCache>
                  <c:ptCount val="96"/>
                  <c:pt idx="0">
                    <c:v>Mar-72</c:v>
                  </c:pt>
                  <c:pt idx="2">
                    <c:v>Sep-51</c:v>
                  </c:pt>
                  <c:pt idx="4">
                    <c:v>Sep-49</c:v>
                  </c:pt>
                  <c:pt idx="8">
                    <c:v>Apr-45</c:v>
                  </c:pt>
                  <c:pt idx="10">
                    <c:v>Mar-41</c:v>
                  </c:pt>
                  <c:pt idx="12">
                    <c:v>Mar-40</c:v>
                  </c:pt>
                  <c:pt idx="13">
                    <c:v>Aug-39</c:v>
                  </c:pt>
                  <c:pt idx="15">
                    <c:v>Mar-37</c:v>
                  </c:pt>
                  <c:pt idx="19">
                    <c:v>Mar-35</c:v>
                  </c:pt>
                  <c:pt idx="24">
                    <c:v>Dec-31</c:v>
                  </c:pt>
                  <c:pt idx="30">
                    <c:v>IKU1</c:v>
                  </c:pt>
                  <c:pt idx="35">
                    <c:v>Sep-28</c:v>
                  </c:pt>
                  <c:pt idx="36">
                    <c:v>Jul-28</c:v>
                  </c:pt>
                  <c:pt idx="49">
                    <c:v>Apr-26</c:v>
                  </c:pt>
                  <c:pt idx="65">
                    <c:v>Apr-24</c:v>
                  </c:pt>
                  <c:pt idx="71">
                    <c:v>BTSU1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3CE5-4490-83C8-CDAB9DC83883}"/>
            </c:ext>
          </c:extLst>
        </c:ser>
        <c:ser>
          <c:idx val="2"/>
          <c:order val="2"/>
          <c:tx>
            <c:strRef>
              <c:f>Sheet1!$AG$59</c:f>
              <c:strCache>
                <c:ptCount val="1"/>
                <c:pt idx="0">
                  <c:v>L Cpn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6-3CE5-4490-83C8-CDAB9DC8388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7-3CE5-4490-83C8-CDAB9DC8388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8-3CE5-4490-83C8-CDAB9DC8388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9-3CE5-4490-83C8-CDAB9DC8388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A-3CE5-4490-83C8-CDAB9DC8388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B-3CE5-4490-83C8-CDAB9DC8388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C-3CE5-4490-83C8-CDAB9DC8388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D-3CE5-4490-83C8-CDAB9DC83883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E-3CE5-4490-83C8-CDAB9DC83883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F-3CE5-4490-83C8-CDAB9DC83883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0-3CE5-4490-83C8-CDAB9DC83883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1-3CE5-4490-83C8-CDAB9DC83883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2-3CE5-4490-83C8-CDAB9DC83883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3-3CE5-4490-83C8-CDAB9DC83883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4-3CE5-4490-83C8-CDAB9DC83883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B8F84860-6FCD-4F2D-ACA0-969130E557B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5-3CE5-4490-83C8-CDAB9DC83883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6-3CE5-4490-83C8-CDAB9DC83883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7-3CE5-4490-83C8-CDAB9DC83883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8-3CE5-4490-83C8-CDAB9DC83883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9-3CE5-4490-83C8-CDAB9DC83883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A-3CE5-4490-83C8-CDAB9DC83883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B-3CE5-4490-83C8-CDAB9DC83883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C-3CE5-4490-83C8-CDAB9DC83883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D-3CE5-4490-83C8-CDAB9DC83883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02235C27-2507-402F-9F62-D31C2BF10ED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E-3CE5-4490-83C8-CDAB9DC83883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2D606FC8-1B37-405E-BF8C-8D0EFA04C29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F-3CE5-4490-83C8-CDAB9DC83883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0-3CE5-4490-83C8-CDAB9DC83883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C2E4C13A-1DB8-49B2-BAC4-F370835D230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1-3CE5-4490-83C8-CDAB9DC83883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2-3CE5-4490-83C8-CDAB9DC83883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7BC55959-4365-441B-B2B2-18D7A56F51E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3-3CE5-4490-83C8-CDAB9DC83883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4-3CE5-4490-83C8-CDAB9DC83883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5-3CE5-4490-83C8-CDAB9DC83883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6-3CE5-4490-83C8-CDAB9DC83883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7-3CE5-4490-83C8-CDAB9DC83883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8-3CE5-4490-83C8-CDAB9DC83883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9-3CE5-4490-83C8-CDAB9DC83883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211D49E1-67B3-447A-9813-AED1C1F0E7C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A-3CE5-4490-83C8-CDAB9DC83883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8A341E5C-3D30-4CDC-8AD1-6A070FFA2C8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B-3CE5-4490-83C8-CDAB9DC83883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C-3CE5-4490-83C8-CDAB9DC83883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D-3CE5-4490-83C8-CDAB9DC83883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945A083E-F566-4DFB-B822-65AAD7DC14D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E-3CE5-4490-83C8-CDAB9DC83883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F-3CE5-4490-83C8-CDAB9DC83883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0-3CE5-4490-83C8-CDAB9DC83883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20D745CE-FC53-4ABE-B75E-839B3CC77E6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1-3CE5-4490-83C8-CDAB9DC83883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770A7D5D-8E79-4BEF-A134-A11E4E2543C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2-3CE5-4490-83C8-CDAB9DC83883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3-3CE5-4490-83C8-CDAB9DC83883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4-3CE5-4490-83C8-CDAB9DC83883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5-3CE5-4490-83C8-CDAB9DC83883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6-3CE5-4490-83C8-CDAB9DC83883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B0B129F6-0923-4A1E-96DB-CA89AAD6333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7-3CE5-4490-83C8-CDAB9DC83883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8-3CE5-4490-83C8-CDAB9DC83883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DDA9F9A1-46E8-41FE-9E32-9D6178BE4D9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9-3CE5-4490-83C8-CDAB9DC83883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A-3CE5-4490-83C8-CDAB9DC83883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B-3CE5-4490-83C8-CDAB9DC83883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C-3CE5-4490-83C8-CDAB9DC83883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D-3CE5-4490-83C8-CDAB9DC83883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E-3CE5-4490-83C8-CDAB9DC83883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F-3CE5-4490-83C8-CDAB9DC83883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2B3F5B17-AF4C-4AEA-AC4C-7CB42F24A94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0-3CE5-4490-83C8-CDAB9DC83883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1-3CE5-4490-83C8-CDAB9DC83883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2-3CE5-4490-83C8-CDAB9DC83883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3-3CE5-4490-83C8-CDAB9DC83883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4-3CE5-4490-83C8-CDAB9DC83883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5-3CE5-4490-83C8-CDAB9DC83883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6-3CE5-4490-83C8-CDAB9DC83883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fld id="{5BE139F7-4DDB-4CE0-9D0B-C736FF7732D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7-3CE5-4490-83C8-CDAB9DC83883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8-3CE5-4490-83C8-CDAB9DC83883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9-3CE5-4490-83C8-CDAB9DC83883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fld id="{75A1D575-48D2-4607-8276-3ED8E25BF56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A-3CE5-4490-83C8-CDAB9DC83883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B-3CE5-4490-83C8-CDAB9DC83883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fld id="{69C86AB5-F6CC-477C-A455-7DAE34CC280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C-3CE5-4490-83C8-CDAB9DC83883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D-3CE5-4490-83C8-CDAB9DC83883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fld id="{D6572E6E-03F4-4906-BA18-B4A14FA7713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E-3CE5-4490-83C8-CDAB9DC83883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F-3CE5-4490-83C8-CDAB9DC83883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fld id="{EF80D6F8-E8C3-4B5A-9AEC-358DC40B9C1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0-3CE5-4490-83C8-CDAB9DC83883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1-3CE5-4490-83C8-CDAB9DC83883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fld id="{C9F6FB48-050A-455D-B2E0-4263028DE26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2-3CE5-4490-83C8-CDAB9DC83883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fld id="{E3823C78-99F4-43FF-A7C2-532A4A56D7A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3-3CE5-4490-83C8-CDAB9DC83883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fld id="{4CFDD2D1-46A5-46B0-B1A5-178F72D0056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4-3CE5-4490-83C8-CDAB9DC83883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fld id="{43AA41F6-9A08-47FC-9C44-0B24F3F5133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5-3CE5-4490-83C8-CDAB9DC83883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6-3CE5-4490-83C8-CDAB9DC83883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fld id="{24D3750E-65FF-4480-8729-B5EB260AB03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7-3CE5-4490-83C8-CDAB9DC83883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8-3CE5-4490-83C8-CDAB9DC83883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9-3CE5-4490-83C8-CDAB9DC83883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fld id="{E9F90D8E-7470-44BD-8582-6D268041957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A-3CE5-4490-83C8-CDAB9DC83883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fld id="{53AB274E-A44A-4441-BDA6-481BFD1F8F9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B-3CE5-4490-83C8-CDAB9DC83883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fld id="{AA3B0248-B793-465F-B8F6-25C7ED27137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C-3CE5-4490-83C8-CDAB9DC83883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D-3CE5-4490-83C8-CDAB9DC83883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fld id="{F4D483CC-1F87-4331-911A-197CED6D71B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E-3CE5-4490-83C8-CDAB9DC83883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F-3CE5-4490-83C8-CDAB9DC83883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0-3CE5-4490-83C8-CDAB9DC83883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fld id="{6D00D956-8DEF-46DA-A72A-B1B2AA4A7D6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1-3CE5-4490-83C8-CDAB9DC83883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fld id="{57E5525E-0ED3-462C-AB62-A1164F70245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2-3CE5-4490-83C8-CDAB9DC83883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fld id="{72ACF73A-578E-4ECC-8A7A-04BDB7663C6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3-3CE5-4490-83C8-CDAB9DC83883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4-3CE5-4490-83C8-CDAB9DC83883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fld id="{EADCD2A1-9B98-4A86-9FF0-A76E710B0B1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5-3CE5-4490-83C8-CDAB9DC838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Sheet1!$AC$60:$AC$155</c:f>
              <c:numCache>
                <c:formatCode>[$-409]d\-mmm\-yy;@</c:formatCode>
                <c:ptCount val="96"/>
                <c:pt idx="0">
                  <c:v>62884</c:v>
                </c:pt>
                <c:pt idx="1">
                  <c:v>61057</c:v>
                </c:pt>
                <c:pt idx="2">
                  <c:v>55397</c:v>
                </c:pt>
                <c:pt idx="3">
                  <c:v>55032</c:v>
                </c:pt>
                <c:pt idx="4">
                  <c:v>54667</c:v>
                </c:pt>
                <c:pt idx="5">
                  <c:v>54118</c:v>
                </c:pt>
                <c:pt idx="6">
                  <c:v>53752</c:v>
                </c:pt>
                <c:pt idx="7">
                  <c:v>53571</c:v>
                </c:pt>
                <c:pt idx="8">
                  <c:v>53082</c:v>
                </c:pt>
                <c:pt idx="9">
                  <c:v>52841</c:v>
                </c:pt>
                <c:pt idx="10">
                  <c:v>51561</c:v>
                </c:pt>
                <c:pt idx="11">
                  <c:v>51380</c:v>
                </c:pt>
                <c:pt idx="12">
                  <c:v>51196</c:v>
                </c:pt>
                <c:pt idx="13">
                  <c:v>50983</c:v>
                </c:pt>
                <c:pt idx="14">
                  <c:v>50649</c:v>
                </c:pt>
                <c:pt idx="15">
                  <c:v>50100</c:v>
                </c:pt>
                <c:pt idx="16">
                  <c:v>50072</c:v>
                </c:pt>
                <c:pt idx="17">
                  <c:v>49919</c:v>
                </c:pt>
                <c:pt idx="18">
                  <c:v>49735</c:v>
                </c:pt>
                <c:pt idx="19">
                  <c:v>49369</c:v>
                </c:pt>
                <c:pt idx="20">
                  <c:v>49157</c:v>
                </c:pt>
                <c:pt idx="21">
                  <c:v>48823</c:v>
                </c:pt>
                <c:pt idx="22">
                  <c:v>48611</c:v>
                </c:pt>
                <c:pt idx="23">
                  <c:v>48274</c:v>
                </c:pt>
                <c:pt idx="24">
                  <c:v>48183</c:v>
                </c:pt>
                <c:pt idx="25">
                  <c:v>48061</c:v>
                </c:pt>
                <c:pt idx="26">
                  <c:v>47969</c:v>
                </c:pt>
                <c:pt idx="27">
                  <c:v>47939</c:v>
                </c:pt>
                <c:pt idx="28">
                  <c:v>47818</c:v>
                </c:pt>
                <c:pt idx="29">
                  <c:v>47696</c:v>
                </c:pt>
                <c:pt idx="30">
                  <c:v>47574</c:v>
                </c:pt>
                <c:pt idx="31">
                  <c:v>47543</c:v>
                </c:pt>
                <c:pt idx="32">
                  <c:v>47423</c:v>
                </c:pt>
                <c:pt idx="33">
                  <c:v>47331</c:v>
                </c:pt>
                <c:pt idx="34">
                  <c:v>47088</c:v>
                </c:pt>
                <c:pt idx="35">
                  <c:v>46997</c:v>
                </c:pt>
                <c:pt idx="36">
                  <c:v>46949</c:v>
                </c:pt>
                <c:pt idx="37">
                  <c:v>46827</c:v>
                </c:pt>
                <c:pt idx="38">
                  <c:v>46784</c:v>
                </c:pt>
                <c:pt idx="39">
                  <c:v>46692</c:v>
                </c:pt>
                <c:pt idx="40">
                  <c:v>46645</c:v>
                </c:pt>
                <c:pt idx="41">
                  <c:v>46600</c:v>
                </c:pt>
                <c:pt idx="42">
                  <c:v>46539</c:v>
                </c:pt>
                <c:pt idx="43">
                  <c:v>46402</c:v>
                </c:pt>
                <c:pt idx="44">
                  <c:v>46357</c:v>
                </c:pt>
                <c:pt idx="45">
                  <c:v>46327</c:v>
                </c:pt>
                <c:pt idx="46">
                  <c:v>46235</c:v>
                </c:pt>
                <c:pt idx="47">
                  <c:v>46218</c:v>
                </c:pt>
                <c:pt idx="48">
                  <c:v>46174</c:v>
                </c:pt>
                <c:pt idx="49">
                  <c:v>46113</c:v>
                </c:pt>
                <c:pt idx="50">
                  <c:v>46082</c:v>
                </c:pt>
                <c:pt idx="51">
                  <c:v>46054</c:v>
                </c:pt>
                <c:pt idx="52">
                  <c:v>45992</c:v>
                </c:pt>
                <c:pt idx="53">
                  <c:v>45976</c:v>
                </c:pt>
                <c:pt idx="54">
                  <c:v>45839</c:v>
                </c:pt>
                <c:pt idx="55">
                  <c:v>45809</c:v>
                </c:pt>
                <c:pt idx="56">
                  <c:v>45792</c:v>
                </c:pt>
                <c:pt idx="57">
                  <c:v>45717</c:v>
                </c:pt>
                <c:pt idx="58">
                  <c:v>45689</c:v>
                </c:pt>
                <c:pt idx="59">
                  <c:v>45627</c:v>
                </c:pt>
                <c:pt idx="60">
                  <c:v>45611</c:v>
                </c:pt>
                <c:pt idx="61">
                  <c:v>45536</c:v>
                </c:pt>
                <c:pt idx="62">
                  <c:v>45519</c:v>
                </c:pt>
                <c:pt idx="63">
                  <c:v>45474</c:v>
                </c:pt>
                <c:pt idx="64">
                  <c:v>45427</c:v>
                </c:pt>
                <c:pt idx="65">
                  <c:v>45397</c:v>
                </c:pt>
                <c:pt idx="66">
                  <c:v>45352</c:v>
                </c:pt>
                <c:pt idx="67">
                  <c:v>45321</c:v>
                </c:pt>
                <c:pt idx="68">
                  <c:v>45306</c:v>
                </c:pt>
                <c:pt idx="69">
                  <c:v>45231</c:v>
                </c:pt>
                <c:pt idx="70">
                  <c:v>45214</c:v>
                </c:pt>
                <c:pt idx="71">
                  <c:v>45200</c:v>
                </c:pt>
                <c:pt idx="72">
                  <c:v>45153</c:v>
                </c:pt>
                <c:pt idx="73">
                  <c:v>45139</c:v>
                </c:pt>
                <c:pt idx="74">
                  <c:v>45092</c:v>
                </c:pt>
                <c:pt idx="75">
                  <c:v>45047</c:v>
                </c:pt>
                <c:pt idx="76">
                  <c:v>45000</c:v>
                </c:pt>
                <c:pt idx="77">
                  <c:v>44986</c:v>
                </c:pt>
                <c:pt idx="78">
                  <c:v>44941</c:v>
                </c:pt>
                <c:pt idx="79">
                  <c:v>44894</c:v>
                </c:pt>
                <c:pt idx="80">
                  <c:v>44866</c:v>
                </c:pt>
                <c:pt idx="81">
                  <c:v>44832</c:v>
                </c:pt>
                <c:pt idx="82">
                  <c:v>44819</c:v>
                </c:pt>
                <c:pt idx="83">
                  <c:v>44805</c:v>
                </c:pt>
                <c:pt idx="84">
                  <c:v>44774</c:v>
                </c:pt>
                <c:pt idx="85">
                  <c:v>44757</c:v>
                </c:pt>
                <c:pt idx="86">
                  <c:v>44711</c:v>
                </c:pt>
                <c:pt idx="87">
                  <c:v>44666</c:v>
                </c:pt>
                <c:pt idx="88">
                  <c:v>44652</c:v>
                </c:pt>
                <c:pt idx="89">
                  <c:v>44621</c:v>
                </c:pt>
                <c:pt idx="90">
                  <c:v>44545</c:v>
                </c:pt>
                <c:pt idx="91">
                  <c:v>44529</c:v>
                </c:pt>
                <c:pt idx="92">
                  <c:v>44512</c:v>
                </c:pt>
                <c:pt idx="93">
                  <c:v>44501</c:v>
                </c:pt>
                <c:pt idx="94">
                  <c:v>44484</c:v>
                </c:pt>
                <c:pt idx="95">
                  <c:v>44483</c:v>
                </c:pt>
              </c:numCache>
            </c:numRef>
          </c:xVal>
          <c:yVal>
            <c:numRef>
              <c:f>Sheet1!$AG$60:$AG$155</c:f>
              <c:numCache>
                <c:formatCode>0.0</c:formatCode>
                <c:ptCount val="9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-2.808133504774224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1.1146168255381839</c:v>
                </c:pt>
                <c:pt idx="25">
                  <c:v>-0.66818076366419454</c:v>
                </c:pt>
                <c:pt idx="26">
                  <c:v>#N/A</c:v>
                </c:pt>
                <c:pt idx="27">
                  <c:v>-1.2559163770926918</c:v>
                </c:pt>
                <c:pt idx="28">
                  <c:v>#N/A</c:v>
                </c:pt>
                <c:pt idx="29">
                  <c:v>-0.45440595416156304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4.2270515436844347</c:v>
                </c:pt>
                <c:pt idx="37">
                  <c:v>2.5508971947635573</c:v>
                </c:pt>
                <c:pt idx="38">
                  <c:v>#N/A</c:v>
                </c:pt>
                <c:pt idx="39">
                  <c:v>#N/A</c:v>
                </c:pt>
                <c:pt idx="40">
                  <c:v>2.316027740885013</c:v>
                </c:pt>
                <c:pt idx="41">
                  <c:v>#N/A</c:v>
                </c:pt>
                <c:pt idx="42">
                  <c:v>#N/A</c:v>
                </c:pt>
                <c:pt idx="43">
                  <c:v>4.192362541265199</c:v>
                </c:pt>
                <c:pt idx="44">
                  <c:v>3.0096792239275247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2.4316676575771616</c:v>
                </c:pt>
                <c:pt idx="50">
                  <c:v>#N/A</c:v>
                </c:pt>
                <c:pt idx="51">
                  <c:v>-0.22427896468971559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-0.84387678111699782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2.7421216705525389</c:v>
                </c:pt>
                <c:pt idx="66">
                  <c:v>#N/A</c:v>
                </c:pt>
                <c:pt idx="67">
                  <c:v>#N/A</c:v>
                </c:pt>
                <c:pt idx="68">
                  <c:v>1.9285639397085164</c:v>
                </c:pt>
                <c:pt idx="69">
                  <c:v>#N/A</c:v>
                </c:pt>
                <c:pt idx="70">
                  <c:v>-0.14692952512713742</c:v>
                </c:pt>
                <c:pt idx="71">
                  <c:v>#N/A</c:v>
                </c:pt>
                <c:pt idx="72">
                  <c:v>0.89595673563239719</c:v>
                </c:pt>
                <c:pt idx="73">
                  <c:v>#N/A</c:v>
                </c:pt>
                <c:pt idx="74">
                  <c:v>-2.8886992997529557</c:v>
                </c:pt>
                <c:pt idx="75">
                  <c:v>#N/A</c:v>
                </c:pt>
                <c:pt idx="76">
                  <c:v>0.88881432401887173</c:v>
                </c:pt>
                <c:pt idx="77">
                  <c:v>0.47948499016135515</c:v>
                </c:pt>
                <c:pt idx="78">
                  <c:v>-1.0465516950049658</c:v>
                </c:pt>
                <c:pt idx="79">
                  <c:v>1.6524570194767496</c:v>
                </c:pt>
                <c:pt idx="80">
                  <c:v>#N/A</c:v>
                </c:pt>
                <c:pt idx="81">
                  <c:v>-0.13227222902401081</c:v>
                </c:pt>
                <c:pt idx="82">
                  <c:v>#N/A</c:v>
                </c:pt>
                <c:pt idx="83">
                  <c:v>#N/A</c:v>
                </c:pt>
                <c:pt idx="84">
                  <c:v>0.4326361159193437</c:v>
                </c:pt>
                <c:pt idx="85">
                  <c:v>0.1848189245491183</c:v>
                </c:pt>
                <c:pt idx="86">
                  <c:v>-0.30618223520019194</c:v>
                </c:pt>
                <c:pt idx="87">
                  <c:v>#N/A</c:v>
                </c:pt>
                <c:pt idx="88">
                  <c:v>-1.4644277963690389</c:v>
                </c:pt>
                <c:pt idx="89">
                  <c:v>#N/A</c:v>
                </c:pt>
                <c:pt idx="90">
                  <c:v>#N/A</c:v>
                </c:pt>
                <c:pt idx="91">
                  <c:v>-3.0148949389432245</c:v>
                </c:pt>
                <c:pt idx="92">
                  <c:v>-4.0400605317923226</c:v>
                </c:pt>
                <c:pt idx="93">
                  <c:v>-3.6134814719946284</c:v>
                </c:pt>
                <c:pt idx="94">
                  <c:v>#N/A</c:v>
                </c:pt>
                <c:pt idx="95">
                  <c:v>-1.5221084813575758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Sheet1!$O$60:$O$155</c15:f>
                <c15:dlblRangeCache>
                  <c:ptCount val="96"/>
                  <c:pt idx="0">
                    <c:v>Mar-72</c:v>
                  </c:pt>
                  <c:pt idx="2">
                    <c:v>Sep-51</c:v>
                  </c:pt>
                  <c:pt idx="4">
                    <c:v>Sep-49</c:v>
                  </c:pt>
                  <c:pt idx="8">
                    <c:v>Apr-45</c:v>
                  </c:pt>
                  <c:pt idx="10">
                    <c:v>Mar-41</c:v>
                  </c:pt>
                  <c:pt idx="12">
                    <c:v>Mar-40</c:v>
                  </c:pt>
                  <c:pt idx="13">
                    <c:v>Aug-39</c:v>
                  </c:pt>
                  <c:pt idx="15">
                    <c:v>Mar-37</c:v>
                  </c:pt>
                  <c:pt idx="19">
                    <c:v>Mar-35</c:v>
                  </c:pt>
                  <c:pt idx="24">
                    <c:v>Dec-31</c:v>
                  </c:pt>
                  <c:pt idx="30">
                    <c:v>IKU1</c:v>
                  </c:pt>
                  <c:pt idx="35">
                    <c:v>Sep-28</c:v>
                  </c:pt>
                  <c:pt idx="36">
                    <c:v>Jul-28</c:v>
                  </c:pt>
                  <c:pt idx="49">
                    <c:v>Apr-26</c:v>
                  </c:pt>
                  <c:pt idx="65">
                    <c:v>Apr-24</c:v>
                  </c:pt>
                  <c:pt idx="71">
                    <c:v>BTSU1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3CE5-4490-83C8-CDAB9DC83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7461248"/>
        <c:axId val="1537466496"/>
      </c:scatterChart>
      <c:valAx>
        <c:axId val="1537461248"/>
        <c:scaling>
          <c:orientation val="minMax"/>
          <c:max val="57000"/>
          <c:min val="44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9]d\-mmm\-yy;@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7466496"/>
        <c:crosses val="autoZero"/>
        <c:crossBetween val="midCat"/>
      </c:valAx>
      <c:valAx>
        <c:axId val="1537466496"/>
        <c:scaling>
          <c:orientation val="minMax"/>
          <c:max val="9"/>
          <c:min val="-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7461248"/>
        <c:crosses val="autoZero"/>
        <c:crossBetween val="midCat"/>
      </c:valAx>
      <c:spPr>
        <a:noFill/>
        <a:ln>
          <a:solidFill>
            <a:schemeClr val="accent6"/>
          </a:solidFill>
        </a:ln>
        <a:effectLst/>
      </c:spPr>
    </c:plotArea>
    <c:legend>
      <c:legendPos val="b"/>
      <c:layout>
        <c:manualLayout>
          <c:xMode val="edge"/>
          <c:yMode val="edge"/>
          <c:x val="0.33257194967690062"/>
          <c:y val="0.93414101274723838"/>
          <c:w val="0.37585914058664138"/>
          <c:h val="4.92891939091271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428625</xdr:colOff>
      <xdr:row>3</xdr:row>
      <xdr:rowOff>28575</xdr:rowOff>
    </xdr:from>
    <xdr:to>
      <xdr:col>20</xdr:col>
      <xdr:colOff>704850</xdr:colOff>
      <xdr:row>35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912E82-31A1-4FDD-8548-740D5AD2F3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sin%20Source%202.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ich%20Cheap%202.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nd Graphs"/>
      <sheetName val="GE50100old"/>
      <sheetName val="GE"/>
      <sheetName val="IT"/>
      <sheetName val="FR"/>
      <sheetName val="SP"/>
      <sheetName val="EU"/>
      <sheetName val="NE"/>
      <sheetName val="FI"/>
      <sheetName val="AU"/>
      <sheetName val="BE"/>
      <sheetName val="Slovak"/>
      <sheetName val="IR"/>
      <sheetName val="UK"/>
      <sheetName val="SW"/>
      <sheetName val="PO"/>
      <sheetName val="USTfut"/>
      <sheetName val="USTall"/>
      <sheetName val="JPN"/>
      <sheetName val="EUSW"/>
      <sheetName val="USSW"/>
      <sheetName val="NULL"/>
      <sheetName val="GR"/>
      <sheetName val="EONIA"/>
      <sheetName val="Sheet1"/>
      <sheetName val="SONIA"/>
      <sheetName val="KFW"/>
      <sheetName val="DGB"/>
      <sheetName val="EFSF"/>
      <sheetName val="LookupTables"/>
      <sheetName val="Convexity Calculations"/>
      <sheetName val="Isin Source 2.7"/>
    </sheetNames>
    <sheetDataSet>
      <sheetData sheetId="0"/>
      <sheetData sheetId="1"/>
      <sheetData sheetId="2">
        <row r="2">
          <cell r="D2" t="str">
            <v>BBG00Y9B85J1 Corp</v>
          </cell>
        </row>
      </sheetData>
      <sheetData sheetId="3">
        <row r="2">
          <cell r="D2" t="str">
            <v>IT0005441883 Govt</v>
          </cell>
          <cell r="E2" t="str">
            <v>IT0005441883 Govt</v>
          </cell>
        </row>
        <row r="3">
          <cell r="D3" t="str">
            <v>QZ766515 Corp</v>
          </cell>
          <cell r="E3" t="str">
            <v>QZ766515 Corp</v>
          </cell>
        </row>
        <row r="4">
          <cell r="D4" t="str">
            <v>IT0005425233 corp</v>
          </cell>
          <cell r="E4" t="str">
            <v>IT0005425233 corp</v>
          </cell>
        </row>
        <row r="5">
          <cell r="D5" t="str">
            <v>ZP513132 Corp</v>
          </cell>
          <cell r="E5" t="str">
            <v>ZP513132 Corp</v>
          </cell>
        </row>
        <row r="6">
          <cell r="D6" t="str">
            <v>AX099966 Corp</v>
          </cell>
          <cell r="E6" t="str">
            <v>AX099966 Corp</v>
          </cell>
        </row>
        <row r="7">
          <cell r="D7" t="str">
            <v>AN868354 Corp</v>
          </cell>
          <cell r="E7" t="str">
            <v>AN868354 Corp</v>
          </cell>
        </row>
        <row r="8">
          <cell r="D8" t="str">
            <v>JV910526 Corp</v>
          </cell>
          <cell r="E8" t="str">
            <v>JV910526 Corp</v>
          </cell>
        </row>
        <row r="9">
          <cell r="D9" t="str">
            <v>EK699416 Corp</v>
          </cell>
          <cell r="E9" t="str">
            <v>EK699416 Corp</v>
          </cell>
        </row>
        <row r="10">
          <cell r="D10" t="str">
            <v>IT0005438004 Govt</v>
          </cell>
          <cell r="E10" t="str">
            <v>IT0005438004 Govt</v>
          </cell>
        </row>
        <row r="11">
          <cell r="D11" t="str">
            <v>EJ679466 Corp</v>
          </cell>
          <cell r="E11" t="str">
            <v>EJ679466 Corp</v>
          </cell>
        </row>
        <row r="12">
          <cell r="D12" t="str">
            <v>IT0005421703 Govt</v>
          </cell>
          <cell r="E12" t="str">
            <v>IT0005421703 Govt</v>
          </cell>
        </row>
        <row r="13">
          <cell r="D13" t="str">
            <v>EH969116 Corp</v>
          </cell>
          <cell r="E13" t="str">
            <v>EH969116 Corp</v>
          </cell>
        </row>
        <row r="14">
          <cell r="D14" t="str">
            <v>AZ128673 Corp</v>
          </cell>
          <cell r="E14" t="str">
            <v>AZ128673 Corp</v>
          </cell>
        </row>
        <row r="15">
          <cell r="D15" t="str">
            <v>EG939837 Corp</v>
          </cell>
          <cell r="E15" t="str">
            <v>EG939837 Corp</v>
          </cell>
        </row>
        <row r="16">
          <cell r="D16" t="str">
            <v>AQ706282 Corp</v>
          </cell>
          <cell r="E16" t="str">
            <v>AQ706282 Corp</v>
          </cell>
        </row>
        <row r="17">
          <cell r="D17" t="str">
            <v>IT0005433195 Govt</v>
          </cell>
          <cell r="E17" t="str">
            <v>IT0005433195 Govt</v>
          </cell>
        </row>
        <row r="18">
          <cell r="D18" t="str">
            <v>EF130795 Corp</v>
          </cell>
          <cell r="E18" t="str">
            <v>EF130795 Corp</v>
          </cell>
        </row>
        <row r="19">
          <cell r="D19" t="str">
            <v>JK840318 Corp</v>
          </cell>
          <cell r="E19" t="str">
            <v>JK840318 Corp</v>
          </cell>
        </row>
        <row r="20">
          <cell r="D20" t="str">
            <v>BG013029 Corp</v>
          </cell>
          <cell r="E20" t="str">
            <v>BG013029 Corp</v>
          </cell>
        </row>
        <row r="21">
          <cell r="D21" t="str">
            <v>AW703520 Corp</v>
          </cell>
          <cell r="E21" t="str">
            <v>AW703520 Corp</v>
          </cell>
        </row>
        <row r="22">
          <cell r="D22" t="str">
            <v>ED154470 Corp</v>
          </cell>
          <cell r="E22" t="str">
            <v>ED154470 Corp</v>
          </cell>
        </row>
        <row r="23">
          <cell r="D23" t="str">
            <v>AM201615 Corp</v>
          </cell>
          <cell r="E23" t="str">
            <v>AM201615 Corp</v>
          </cell>
        </row>
        <row r="24">
          <cell r="D24" t="str">
            <v>EC534684 Corp</v>
          </cell>
          <cell r="E24" t="str">
            <v>EC534684 Corp</v>
          </cell>
        </row>
        <row r="25">
          <cell r="D25" t="str">
            <v>EK808607 Corp</v>
          </cell>
          <cell r="E25" t="str">
            <v>EK808607 Corp</v>
          </cell>
        </row>
        <row r="26">
          <cell r="D26" t="str">
            <v xml:space="preserve"> IT0005449969 Govt</v>
          </cell>
          <cell r="E26" t="str">
            <v xml:space="preserve"> IT0005449969 Govt</v>
          </cell>
        </row>
        <row r="27">
          <cell r="D27" t="str">
            <v>IT0005436693 Govt</v>
          </cell>
          <cell r="E27" t="str">
            <v>IT0005436693 Govt</v>
          </cell>
        </row>
        <row r="28">
          <cell r="D28" t="str">
            <v>EC237370 Corp</v>
          </cell>
          <cell r="E28" t="str">
            <v>EC237370 Corp</v>
          </cell>
        </row>
        <row r="29">
          <cell r="D29" t="str">
            <v>IT0005422891 Govt</v>
          </cell>
          <cell r="E29" t="str">
            <v>IT0005422891 Govt</v>
          </cell>
        </row>
        <row r="30">
          <cell r="D30" t="str">
            <v>BJ837911 Corp</v>
          </cell>
          <cell r="E30" t="str">
            <v>BJ837911 Corp</v>
          </cell>
        </row>
        <row r="31">
          <cell r="D31" t="str">
            <v>BG259301 Corp</v>
          </cell>
          <cell r="E31" t="str">
            <v>BG259301 Corp</v>
          </cell>
        </row>
        <row r="32">
          <cell r="D32" t="str">
            <v>ZR343798 Corp</v>
          </cell>
          <cell r="E32" t="str">
            <v>ZR343798 Corp</v>
          </cell>
        </row>
        <row r="33">
          <cell r="D33" t="str">
            <v>EK274354 Corp</v>
          </cell>
          <cell r="E33" t="str">
            <v>EK274354 Corp</v>
          </cell>
        </row>
        <row r="34">
          <cell r="D34" t="str">
            <v>EC065947 Corp</v>
          </cell>
          <cell r="E34" t="str">
            <v>EC065947 Corp</v>
          </cell>
        </row>
        <row r="35">
          <cell r="D35" t="str">
            <v>AX390582 Corp</v>
          </cell>
          <cell r="E35" t="str">
            <v>AX390582 Corp</v>
          </cell>
        </row>
        <row r="36">
          <cell r="D36" t="str">
            <v>AT758770 Corp</v>
          </cell>
          <cell r="E36" t="str">
            <v>AT758770 Corp</v>
          </cell>
        </row>
        <row r="37">
          <cell r="D37" t="str">
            <v>EJ514272 Corp</v>
          </cell>
          <cell r="E37" t="str">
            <v>EJ514272 Corp</v>
          </cell>
        </row>
        <row r="38">
          <cell r="D38" t="str">
            <v>IT0005445306 Govt</v>
          </cell>
          <cell r="E38" t="str">
            <v>IT0005445306 Govt</v>
          </cell>
        </row>
        <row r="39">
          <cell r="D39" t="str">
            <v>IT0005433690 Govt</v>
          </cell>
          <cell r="E39" t="str">
            <v>IT0005433690 Govt</v>
          </cell>
        </row>
        <row r="40">
          <cell r="D40" t="str">
            <v>AQ935391 Corp</v>
          </cell>
          <cell r="E40" t="str">
            <v>AQ935391 Corp</v>
          </cell>
        </row>
        <row r="41">
          <cell r="D41" t="str">
            <v>IT0001174611 corp</v>
          </cell>
          <cell r="E41" t="str">
            <v>IT0001174611 corp</v>
          </cell>
        </row>
        <row r="42">
          <cell r="D42" t="str">
            <v>IT0005416570 Corp</v>
          </cell>
          <cell r="E42" t="str">
            <v>IT0005416570 Corp</v>
          </cell>
        </row>
        <row r="43">
          <cell r="D43" t="str">
            <v>AO147957 Corp</v>
          </cell>
          <cell r="E43" t="str">
            <v>AO147957 Corp</v>
          </cell>
        </row>
        <row r="44">
          <cell r="D44" t="str">
            <v>AM293682 Corp</v>
          </cell>
          <cell r="E44" t="str">
            <v>AM293682 Corp</v>
          </cell>
        </row>
        <row r="45">
          <cell r="D45" t="str">
            <v>ZQ556220 Corp</v>
          </cell>
          <cell r="E45" t="str">
            <v>ZQ556220 Corp</v>
          </cell>
        </row>
        <row r="46">
          <cell r="D46" t="str">
            <v>QZ016755 Corp</v>
          </cell>
          <cell r="E46" t="str">
            <v>QZ016755 Corp</v>
          </cell>
        </row>
        <row r="47">
          <cell r="D47" t="str">
            <v>IT0001086567 Govt</v>
          </cell>
          <cell r="E47" t="str">
            <v>IT0001086567 Govt</v>
          </cell>
        </row>
        <row r="48">
          <cell r="D48" t="str">
            <v xml:space="preserve"> BBG011MMHXM8 govt</v>
          </cell>
          <cell r="E48" t="str">
            <v xml:space="preserve"> BBG011MMHXM8 govt</v>
          </cell>
        </row>
        <row r="49">
          <cell r="D49" t="str">
            <v>ZS105647 Corp</v>
          </cell>
          <cell r="E49" t="str">
            <v>ZS105647 Corp</v>
          </cell>
        </row>
        <row r="50">
          <cell r="D50" t="str">
            <v>JK234401 Corp</v>
          </cell>
          <cell r="E50" t="str">
            <v>JK234401 Corp</v>
          </cell>
        </row>
        <row r="51">
          <cell r="D51" t="str">
            <v>IT0005437147 Govt</v>
          </cell>
          <cell r="E51" t="str">
            <v>IT0005437147 Govt</v>
          </cell>
        </row>
        <row r="52">
          <cell r="D52" t="str">
            <v>EI415319 Corp</v>
          </cell>
          <cell r="E52" t="str">
            <v>EI415319 Corp</v>
          </cell>
        </row>
        <row r="53">
          <cell r="D53" t="str">
            <v>IT0005419848 Corp</v>
          </cell>
          <cell r="E53" t="str">
            <v>IT0005419848 Corp</v>
          </cell>
        </row>
        <row r="54">
          <cell r="D54" t="str">
            <v>UV656956 Corp</v>
          </cell>
          <cell r="E54" t="str">
            <v>UV656956 Corp</v>
          </cell>
        </row>
        <row r="55">
          <cell r="D55" t="str">
            <v>AU474747 Corp</v>
          </cell>
          <cell r="E55" t="str">
            <v>AU474747 Corp</v>
          </cell>
        </row>
        <row r="56">
          <cell r="D56" t="str">
            <v>BI019593 Corp</v>
          </cell>
          <cell r="E56" t="str">
            <v>BI019593 Corp</v>
          </cell>
        </row>
        <row r="57">
          <cell r="D57" t="str">
            <v>EK769119 Corp</v>
          </cell>
          <cell r="E57" t="str">
            <v>EK769119 Corp</v>
          </cell>
        </row>
        <row r="58">
          <cell r="D58" t="str">
            <v>AR689537 Corp</v>
          </cell>
          <cell r="E58" t="str">
            <v>AR689537 Corp</v>
          </cell>
        </row>
        <row r="59">
          <cell r="D59" t="str">
            <v>EH896068 Corp</v>
          </cell>
          <cell r="E59" t="str">
            <v>EH896068 Corp</v>
          </cell>
        </row>
        <row r="60">
          <cell r="D60" t="str">
            <v>ZR788824 Corp</v>
          </cell>
          <cell r="E60" t="str">
            <v>ZR788824 Corp</v>
          </cell>
        </row>
        <row r="61">
          <cell r="D61" t="str">
            <v>EK457296 Corp</v>
          </cell>
          <cell r="E61" t="str">
            <v>EK457296 Corp</v>
          </cell>
        </row>
        <row r="62">
          <cell r="D62" t="str">
            <v>AP093098 Corp</v>
          </cell>
          <cell r="E62" t="str">
            <v>AP093098 Corp</v>
          </cell>
        </row>
        <row r="63">
          <cell r="D63" t="str">
            <v>EK093352 Corp</v>
          </cell>
          <cell r="E63" t="str">
            <v>EK093352 Corp</v>
          </cell>
        </row>
        <row r="64">
          <cell r="D64" t="str">
            <v>BBG011RFXP29 Govt</v>
          </cell>
          <cell r="E64" t="str">
            <v>BBG011RFXP29 Govt</v>
          </cell>
        </row>
        <row r="65">
          <cell r="D65" t="str">
            <v>AX870340 Corp</v>
          </cell>
          <cell r="E65" t="str">
            <v>AX870340 Corp</v>
          </cell>
        </row>
        <row r="66">
          <cell r="D66" t="str">
            <v>AM796312 Corp</v>
          </cell>
          <cell r="E66" t="str">
            <v>AM796312 Corp</v>
          </cell>
        </row>
        <row r="67">
          <cell r="D67" t="str">
            <v>IT0005439275 Govt</v>
          </cell>
          <cell r="E67" t="str">
            <v>IT0005439275 Govt</v>
          </cell>
        </row>
        <row r="68">
          <cell r="D68" t="str">
            <v>EJ770441 Corp</v>
          </cell>
          <cell r="E68" t="str">
            <v>EJ770441 Corp</v>
          </cell>
        </row>
        <row r="69">
          <cell r="D69" t="str">
            <v>BBG011MD2HX7 Corp</v>
          </cell>
          <cell r="E69" t="str">
            <v>BBG011MD2HX7 Corp</v>
          </cell>
        </row>
        <row r="70">
          <cell r="D70" t="str">
            <v>IT0005424251 corp</v>
          </cell>
          <cell r="E70" t="str">
            <v>IT0005424251 corp</v>
          </cell>
        </row>
        <row r="71">
          <cell r="D71" t="str">
            <v>IT0000366655 Govt</v>
          </cell>
          <cell r="E71" t="str">
            <v>IT0000366655 Govt</v>
          </cell>
        </row>
        <row r="72">
          <cell r="D72" t="str">
            <v>QZ510774 Corp</v>
          </cell>
          <cell r="E72" t="str">
            <v>QZ510774 Corp</v>
          </cell>
        </row>
        <row r="73">
          <cell r="D73" t="str">
            <v>AU270059 Corp</v>
          </cell>
          <cell r="E73" t="str">
            <v>AU270059 Corp</v>
          </cell>
        </row>
        <row r="74">
          <cell r="D74" t="str">
            <v>BJ937993 Corp</v>
          </cell>
          <cell r="E74" t="str">
            <v>BJ937993 Corp</v>
          </cell>
        </row>
        <row r="75">
          <cell r="D75" t="str">
            <v>EH305692 Corp</v>
          </cell>
          <cell r="E75" t="str">
            <v>EH305692 Corp</v>
          </cell>
        </row>
        <row r="76">
          <cell r="D76" t="str">
            <v>BG670579 Corp</v>
          </cell>
          <cell r="E76" t="str">
            <v>BG670579 Corp</v>
          </cell>
        </row>
        <row r="77">
          <cell r="D77" t="str">
            <v>EJ568862 Corp</v>
          </cell>
          <cell r="E77" t="str">
            <v>EJ568862 Corp</v>
          </cell>
        </row>
        <row r="78">
          <cell r="D78" t="str">
            <v>JK394212 Corp</v>
          </cell>
          <cell r="E78" t="str">
            <v>JK394212 Corp</v>
          </cell>
        </row>
        <row r="79">
          <cell r="D79" t="str">
            <v>AR461831 Corp</v>
          </cell>
          <cell r="E79" t="str">
            <v>AR461831 Corp</v>
          </cell>
        </row>
        <row r="80">
          <cell r="D80" t="str">
            <v>ZR539185 Corp</v>
          </cell>
          <cell r="E80" t="str">
            <v>ZR539185 Corp</v>
          </cell>
        </row>
        <row r="81">
          <cell r="D81" t="str">
            <v>IT0005440679 Corp</v>
          </cell>
          <cell r="E81" t="str">
            <v>IT0005440679 Corp</v>
          </cell>
        </row>
        <row r="82">
          <cell r="D82" t="str">
            <v>EJ341690 Corp</v>
          </cell>
          <cell r="E82" t="str">
            <v>EJ341690 Corp</v>
          </cell>
        </row>
        <row r="83">
          <cell r="D83" t="str">
            <v>IT0005422487 Corp</v>
          </cell>
          <cell r="E83" t="str">
            <v>IT0005422487 Corp</v>
          </cell>
        </row>
        <row r="84">
          <cell r="D84" t="str">
            <v>UV826532 Corp</v>
          </cell>
          <cell r="E84" t="str">
            <v>UV826532 Corp</v>
          </cell>
        </row>
        <row r="85">
          <cell r="D85" t="str">
            <v>EJ042056 Corp</v>
          </cell>
          <cell r="E85" t="str">
            <v>EJ042056 Corp</v>
          </cell>
        </row>
        <row r="86">
          <cell r="D86" t="str">
            <v>AO513570 Corp</v>
          </cell>
          <cell r="E86" t="str">
            <v>AO513570 Corp</v>
          </cell>
        </row>
        <row r="87">
          <cell r="D87" t="str">
            <v>AX601001 Corp</v>
          </cell>
          <cell r="E87" t="str">
            <v>AX601001 Corp</v>
          </cell>
        </row>
        <row r="88">
          <cell r="D88" t="str">
            <v>BJ672486 Corp</v>
          </cell>
          <cell r="E88" t="str">
            <v>BJ672486 Corp</v>
          </cell>
        </row>
        <row r="89">
          <cell r="D89" t="str">
            <v>EK745781 Corp</v>
          </cell>
          <cell r="E89" t="str">
            <v>EK745781 Corp</v>
          </cell>
        </row>
        <row r="90">
          <cell r="D90" t="str">
            <v>AM628616 Corp</v>
          </cell>
          <cell r="E90" t="str">
            <v>AM628616 Corp</v>
          </cell>
        </row>
        <row r="91">
          <cell r="D91" t="str">
            <v>EI793398 Corp</v>
          </cell>
          <cell r="E91" t="str">
            <v>EI793398 Corp</v>
          </cell>
        </row>
        <row r="92">
          <cell r="D92" t="str">
            <v>EK324067 Corp</v>
          </cell>
          <cell r="E92" t="str">
            <v>EK324067 Corp</v>
          </cell>
        </row>
        <row r="93">
          <cell r="D93" t="str">
            <v>ZQ256057 Corp</v>
          </cell>
          <cell r="E93" t="str">
            <v>ZQ256057 Corp</v>
          </cell>
        </row>
        <row r="94">
          <cell r="D94" t="str">
            <v>ZP904140 Corp</v>
          </cell>
          <cell r="E94" t="str">
            <v>ZP904140 Corp</v>
          </cell>
        </row>
        <row r="95">
          <cell r="D95" t="str">
            <v>QZ693949 Corp</v>
          </cell>
          <cell r="E95" t="str">
            <v>QZ693949 Corp</v>
          </cell>
        </row>
        <row r="96">
          <cell r="D96" t="str">
            <v>AU896732 Corp</v>
          </cell>
          <cell r="E96" t="str">
            <v>AU896732 Corp</v>
          </cell>
        </row>
        <row r="97">
          <cell r="D97" t="str">
            <v>ZP904058 Corp</v>
          </cell>
          <cell r="E97" t="str">
            <v>ZP904058 Corp</v>
          </cell>
        </row>
      </sheetData>
      <sheetData sheetId="4">
        <row r="2">
          <cell r="D2" t="str">
            <v>BN616399 Corp</v>
          </cell>
        </row>
      </sheetData>
      <sheetData sheetId="5">
        <row r="2">
          <cell r="D2" t="str">
            <v>BN990577 Corp</v>
          </cell>
        </row>
      </sheetData>
      <sheetData sheetId="6">
        <row r="2">
          <cell r="D2" t="str">
            <v>EU000A3KTGW6 Govt</v>
          </cell>
        </row>
      </sheetData>
      <sheetData sheetId="7">
        <row r="2">
          <cell r="D2" t="str">
            <v>ZO544930 Corp</v>
          </cell>
        </row>
      </sheetData>
      <sheetData sheetId="8"/>
      <sheetData sheetId="9">
        <row r="2">
          <cell r="D2" t="str">
            <v>BK227321 Corp</v>
          </cell>
        </row>
      </sheetData>
      <sheetData sheetId="10">
        <row r="2">
          <cell r="D2" t="str">
            <v>BN867731 Corp</v>
          </cell>
        </row>
      </sheetData>
      <sheetData sheetId="11"/>
      <sheetData sheetId="12"/>
      <sheetData sheetId="13">
        <row r="2">
          <cell r="D2" t="str">
            <v>AS462336 Corp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"/>
      <sheetName val="FR"/>
      <sheetName val="SP"/>
      <sheetName val="UK"/>
      <sheetName val="GE"/>
      <sheetName val="BE"/>
      <sheetName val="IR"/>
      <sheetName val="RA"/>
      <sheetName val="EU"/>
      <sheetName val="NE"/>
      <sheetName val="Swaps"/>
      <sheetName val="PO"/>
      <sheetName val="FI"/>
      <sheetName val="US"/>
      <sheetName val="Aus"/>
      <sheetName val="Graph"/>
      <sheetName val="Power Cix"/>
      <sheetName val="Var hedge 2 secs"/>
      <sheetName val="Var Hedge pair with 2"/>
    </sheetNames>
    <sheetDataSet>
      <sheetData sheetId="0">
        <row r="35">
          <cell r="M35" t="str">
            <v>OAS vs Par Curve - Max Bond Age 20 yrs</v>
          </cell>
        </row>
        <row r="59">
          <cell r="BV59" t="str">
            <v>HC Spd</v>
          </cell>
          <cell r="BW59" t="str">
            <v>LC Spd</v>
          </cell>
          <cell r="CA59" t="str">
            <v>MC spd</v>
          </cell>
        </row>
        <row r="60">
          <cell r="W60">
            <v>62884</v>
          </cell>
          <cell r="BV60" t="e">
            <v>#N/A</v>
          </cell>
          <cell r="BW60" t="e">
            <v>#N/A</v>
          </cell>
          <cell r="CA60">
            <v>30.371606963980447</v>
          </cell>
        </row>
        <row r="61">
          <cell r="W61">
            <v>61057</v>
          </cell>
          <cell r="BV61" t="e">
            <v>#N/A</v>
          </cell>
          <cell r="BW61" t="e">
            <v>#N/A</v>
          </cell>
          <cell r="CA61">
            <v>30.72603974427053</v>
          </cell>
        </row>
        <row r="62">
          <cell r="W62">
            <v>55397</v>
          </cell>
          <cell r="BV62" t="e">
            <v>#N/A</v>
          </cell>
          <cell r="BW62" t="e">
            <v>#N/A</v>
          </cell>
          <cell r="CA62">
            <v>-3.5667230120534299</v>
          </cell>
        </row>
        <row r="63">
          <cell r="W63">
            <v>55032</v>
          </cell>
          <cell r="BV63" t="e">
            <v>#N/A</v>
          </cell>
          <cell r="BW63" t="e">
            <v>#N/A</v>
          </cell>
          <cell r="CA63">
            <v>-0.19265004256998619</v>
          </cell>
        </row>
        <row r="64">
          <cell r="W64">
            <v>54667</v>
          </cell>
          <cell r="BV64">
            <v>3.9367453558567966</v>
          </cell>
          <cell r="BW64" t="e">
            <v>#N/A</v>
          </cell>
          <cell r="CA64" t="e">
            <v>#N/A</v>
          </cell>
        </row>
        <row r="65">
          <cell r="W65">
            <v>54118</v>
          </cell>
          <cell r="BV65">
            <v>1.9919579585724101</v>
          </cell>
          <cell r="BW65" t="e">
            <v>#N/A</v>
          </cell>
          <cell r="CA65" t="e">
            <v>#N/A</v>
          </cell>
        </row>
        <row r="66">
          <cell r="W66">
            <v>53752</v>
          </cell>
          <cell r="BV66" t="e">
            <v>#N/A</v>
          </cell>
          <cell r="BW66" t="e">
            <v>#N/A</v>
          </cell>
          <cell r="CA66">
            <v>-0.425652469274862</v>
          </cell>
        </row>
        <row r="67">
          <cell r="W67">
            <v>53571</v>
          </cell>
          <cell r="BV67" t="e">
            <v>#N/A</v>
          </cell>
          <cell r="BW67" t="e">
            <v>#N/A</v>
          </cell>
          <cell r="CA67">
            <v>1.0003902929756503</v>
          </cell>
        </row>
        <row r="68">
          <cell r="W68">
            <v>53082</v>
          </cell>
          <cell r="BV68" t="e">
            <v>#N/A</v>
          </cell>
          <cell r="BW68" t="e">
            <v>#N/A</v>
          </cell>
          <cell r="CA68" t="e">
            <v>#N/A</v>
          </cell>
        </row>
        <row r="69">
          <cell r="W69">
            <v>52841</v>
          </cell>
          <cell r="BV69">
            <v>2.6207053851798223</v>
          </cell>
          <cell r="BW69" t="e">
            <v>#N/A</v>
          </cell>
          <cell r="CA69" t="e">
            <v>#N/A</v>
          </cell>
        </row>
        <row r="70">
          <cell r="W70">
            <v>51561</v>
          </cell>
          <cell r="BV70" t="e">
            <v>#N/A</v>
          </cell>
          <cell r="BW70" t="e">
            <v>#N/A</v>
          </cell>
          <cell r="CA70">
            <v>-0.93168461106387657</v>
          </cell>
        </row>
        <row r="71">
          <cell r="W71">
            <v>51380</v>
          </cell>
          <cell r="BV71">
            <v>5.3050072305843132</v>
          </cell>
          <cell r="BW71" t="e">
            <v>#N/A</v>
          </cell>
          <cell r="CA71" t="e">
            <v>#N/A</v>
          </cell>
        </row>
        <row r="72">
          <cell r="W72">
            <v>51196</v>
          </cell>
          <cell r="BV72" t="e">
            <v>#N/A</v>
          </cell>
          <cell r="BW72" t="e">
            <v>#N/A</v>
          </cell>
          <cell r="CA72">
            <v>2.7377266185411031</v>
          </cell>
        </row>
        <row r="73">
          <cell r="W73">
            <v>50983</v>
          </cell>
          <cell r="BV73">
            <v>4.615623412010339</v>
          </cell>
          <cell r="BW73" t="e">
            <v>#N/A</v>
          </cell>
          <cell r="CA73" t="e">
            <v>#N/A</v>
          </cell>
        </row>
        <row r="74">
          <cell r="W74">
            <v>50649</v>
          </cell>
          <cell r="BV74" t="e">
            <v>#N/A</v>
          </cell>
          <cell r="BW74" t="e">
            <v>#N/A</v>
          </cell>
          <cell r="CA74">
            <v>2.3437538225770549</v>
          </cell>
        </row>
        <row r="75">
          <cell r="W75">
            <v>50100</v>
          </cell>
          <cell r="BV75" t="e">
            <v>#N/A</v>
          </cell>
          <cell r="BW75">
            <v>-2.5595007283595539</v>
          </cell>
          <cell r="CA75" t="e">
            <v>#N/A</v>
          </cell>
        </row>
        <row r="76">
          <cell r="W76">
            <v>50072</v>
          </cell>
          <cell r="BV76">
            <v>7.6511426814604988</v>
          </cell>
          <cell r="BW76" t="e">
            <v>#N/A</v>
          </cell>
          <cell r="CA76" t="e">
            <v>#N/A</v>
          </cell>
        </row>
        <row r="77">
          <cell r="W77">
            <v>49919</v>
          </cell>
          <cell r="BV77" t="e">
            <v>#N/A</v>
          </cell>
          <cell r="BW77" t="e">
            <v>#N/A</v>
          </cell>
          <cell r="CA77">
            <v>-0.61056456603008069</v>
          </cell>
        </row>
        <row r="78">
          <cell r="W78">
            <v>49735</v>
          </cell>
          <cell r="BV78" t="e">
            <v>#N/A</v>
          </cell>
          <cell r="BW78" t="e">
            <v>#N/A</v>
          </cell>
          <cell r="CA78">
            <v>-1.9555637985587015</v>
          </cell>
        </row>
        <row r="79">
          <cell r="W79">
            <v>49369</v>
          </cell>
          <cell r="BV79">
            <v>5.5382540607705755</v>
          </cell>
          <cell r="BW79" t="e">
            <v>#N/A</v>
          </cell>
          <cell r="CA79" t="e">
            <v>#N/A</v>
          </cell>
        </row>
        <row r="80">
          <cell r="W80">
            <v>49157</v>
          </cell>
          <cell r="BV80">
            <v>7.7067983944865803</v>
          </cell>
          <cell r="BW80" t="e">
            <v>#N/A</v>
          </cell>
          <cell r="CA80" t="e">
            <v>#N/A</v>
          </cell>
        </row>
        <row r="81">
          <cell r="W81">
            <v>48823</v>
          </cell>
          <cell r="BV81" t="e">
            <v>#N/A</v>
          </cell>
          <cell r="BW81" t="e">
            <v>#N/A</v>
          </cell>
          <cell r="CA81">
            <v>3.5811879331499652</v>
          </cell>
        </row>
        <row r="82">
          <cell r="W82">
            <v>48611</v>
          </cell>
          <cell r="BV82">
            <v>7.2043939158585317</v>
          </cell>
          <cell r="BW82" t="e">
            <v>#N/A</v>
          </cell>
          <cell r="CA82" t="e">
            <v>#N/A</v>
          </cell>
        </row>
        <row r="83">
          <cell r="W83">
            <v>48274</v>
          </cell>
          <cell r="BV83" t="e">
            <v>#N/A</v>
          </cell>
          <cell r="BW83" t="e">
            <v>#N/A</v>
          </cell>
          <cell r="CA83">
            <v>0.33705896031726024</v>
          </cell>
        </row>
        <row r="84">
          <cell r="W84">
            <v>48183</v>
          </cell>
          <cell r="BV84" t="e">
            <v>#N/A</v>
          </cell>
          <cell r="BW84">
            <v>0.37872134327954221</v>
          </cell>
          <cell r="CA84" t="e">
            <v>#N/A</v>
          </cell>
        </row>
        <row r="85">
          <cell r="W85">
            <v>48061</v>
          </cell>
          <cell r="BV85" t="e">
            <v>#N/A</v>
          </cell>
          <cell r="BW85">
            <v>-1.555899442676878</v>
          </cell>
          <cell r="CA85" t="e">
            <v>#N/A</v>
          </cell>
        </row>
        <row r="86">
          <cell r="W86">
            <v>47969</v>
          </cell>
          <cell r="BV86" t="e">
            <v>#N/A</v>
          </cell>
          <cell r="BW86" t="e">
            <v>#N/A</v>
          </cell>
          <cell r="CA86" t="e">
            <v>#N/A</v>
          </cell>
        </row>
        <row r="87">
          <cell r="W87">
            <v>47939</v>
          </cell>
          <cell r="BV87" t="e">
            <v>#N/A</v>
          </cell>
          <cell r="BW87">
            <v>-2.3554889568199289</v>
          </cell>
          <cell r="CA87" t="e">
            <v>#N/A</v>
          </cell>
        </row>
        <row r="88">
          <cell r="W88">
            <v>47818</v>
          </cell>
          <cell r="BV88" t="e">
            <v>#N/A</v>
          </cell>
          <cell r="BW88" t="e">
            <v>#N/A</v>
          </cell>
          <cell r="CA88">
            <v>-0.7178152852459152</v>
          </cell>
        </row>
        <row r="89">
          <cell r="W89">
            <v>47696</v>
          </cell>
          <cell r="BV89" t="e">
            <v>#N/A</v>
          </cell>
          <cell r="BW89">
            <v>-1.6304424638383663</v>
          </cell>
          <cell r="CA89" t="e">
            <v>#N/A</v>
          </cell>
        </row>
        <row r="90">
          <cell r="W90">
            <v>47574</v>
          </cell>
          <cell r="BV90" t="e">
            <v>#N/A</v>
          </cell>
          <cell r="BW90" t="e">
            <v>#N/A</v>
          </cell>
          <cell r="CA90">
            <v>-2.1765419707913458</v>
          </cell>
        </row>
        <row r="91">
          <cell r="W91">
            <v>47543</v>
          </cell>
          <cell r="BV91">
            <v>-0.49449376873139106</v>
          </cell>
          <cell r="BW91" t="e">
            <v>#N/A</v>
          </cell>
          <cell r="CA91" t="e">
            <v>#N/A</v>
          </cell>
        </row>
        <row r="92">
          <cell r="W92">
            <v>47423</v>
          </cell>
          <cell r="BV92" t="e">
            <v>#N/A</v>
          </cell>
          <cell r="BW92" t="e">
            <v>#N/A</v>
          </cell>
          <cell r="CA92" t="e">
            <v>#N/A</v>
          </cell>
        </row>
        <row r="93">
          <cell r="W93">
            <v>47331</v>
          </cell>
          <cell r="BV93" t="e">
            <v>#N/A</v>
          </cell>
          <cell r="BW93" t="e">
            <v>#N/A</v>
          </cell>
          <cell r="CA93">
            <v>0.87047340537336204</v>
          </cell>
        </row>
        <row r="94">
          <cell r="W94">
            <v>47088</v>
          </cell>
          <cell r="BV94" t="e">
            <v>#N/A</v>
          </cell>
          <cell r="BW94" t="e">
            <v>#N/A</v>
          </cell>
          <cell r="CA94">
            <v>2.5167527736376538</v>
          </cell>
        </row>
        <row r="95">
          <cell r="W95">
            <v>46997</v>
          </cell>
          <cell r="BV95">
            <v>4.6047851096878922</v>
          </cell>
          <cell r="BW95" t="e">
            <v>#N/A</v>
          </cell>
          <cell r="CA95" t="e">
            <v>#N/A</v>
          </cell>
        </row>
        <row r="96">
          <cell r="W96">
            <v>46949</v>
          </cell>
          <cell r="BV96" t="e">
            <v>#N/A</v>
          </cell>
          <cell r="BW96">
            <v>2.5228173875986637</v>
          </cell>
          <cell r="CA96" t="e">
            <v>#N/A</v>
          </cell>
        </row>
        <row r="97">
          <cell r="W97">
            <v>46827</v>
          </cell>
          <cell r="BV97" t="e">
            <v>#N/A</v>
          </cell>
          <cell r="BW97">
            <v>0.64031844707045371</v>
          </cell>
          <cell r="CA97" t="e">
            <v>#N/A</v>
          </cell>
        </row>
        <row r="98">
          <cell r="W98">
            <v>46784</v>
          </cell>
          <cell r="BV98" t="e">
            <v>#N/A</v>
          </cell>
          <cell r="BW98" t="e">
            <v>#N/A</v>
          </cell>
          <cell r="CA98">
            <v>2.8546236084214804E-2</v>
          </cell>
        </row>
        <row r="99">
          <cell r="W99">
            <v>46692</v>
          </cell>
          <cell r="BV99" t="e">
            <v>#N/A</v>
          </cell>
          <cell r="BW99" t="e">
            <v>#N/A</v>
          </cell>
          <cell r="CA99" t="e">
            <v>#N/A</v>
          </cell>
        </row>
        <row r="100">
          <cell r="W100">
            <v>46645</v>
          </cell>
          <cell r="BV100" t="e">
            <v>#N/A</v>
          </cell>
          <cell r="BW100">
            <v>0.91248851992804247</v>
          </cell>
          <cell r="CA100" t="e">
            <v>#N/A</v>
          </cell>
        </row>
        <row r="101">
          <cell r="W101">
            <v>46600</v>
          </cell>
          <cell r="BV101" t="e">
            <v>#N/A</v>
          </cell>
          <cell r="BW101" t="e">
            <v>#N/A</v>
          </cell>
          <cell r="CA101">
            <v>1.1671735815310642</v>
          </cell>
        </row>
        <row r="102">
          <cell r="W102">
            <v>46539</v>
          </cell>
          <cell r="BV102" t="e">
            <v>#N/A</v>
          </cell>
          <cell r="BW102" t="e">
            <v>#N/A</v>
          </cell>
          <cell r="CA102">
            <v>-0.33454750518889798</v>
          </cell>
        </row>
        <row r="103">
          <cell r="W103">
            <v>46402</v>
          </cell>
          <cell r="BV103" t="e">
            <v>#N/A</v>
          </cell>
          <cell r="BW103">
            <v>2.7885310551976183</v>
          </cell>
          <cell r="CA103" t="e">
            <v>#N/A</v>
          </cell>
        </row>
        <row r="104">
          <cell r="W104">
            <v>46357</v>
          </cell>
          <cell r="BV104" t="e">
            <v>#N/A</v>
          </cell>
          <cell r="BW104">
            <v>1.9407476253094142</v>
          </cell>
          <cell r="CA104" t="e">
            <v>#N/A</v>
          </cell>
        </row>
        <row r="105">
          <cell r="W105">
            <v>46327</v>
          </cell>
          <cell r="BV105" t="e">
            <v>#N/A</v>
          </cell>
          <cell r="BW105" t="e">
            <v>#N/A</v>
          </cell>
          <cell r="CA105" t="e">
            <v>#N/A</v>
          </cell>
        </row>
        <row r="106">
          <cell r="W106">
            <v>46235</v>
          </cell>
          <cell r="BV106" t="e">
            <v>#N/A</v>
          </cell>
          <cell r="BW106">
            <v>2.7072039751964567</v>
          </cell>
          <cell r="CA106" t="e">
            <v>#N/A</v>
          </cell>
        </row>
        <row r="107">
          <cell r="W107">
            <v>46218</v>
          </cell>
          <cell r="BV107" t="e">
            <v>#N/A</v>
          </cell>
          <cell r="BW107" t="e">
            <v>#N/A</v>
          </cell>
          <cell r="CA107">
            <v>1.1160009965716626</v>
          </cell>
        </row>
        <row r="108">
          <cell r="W108">
            <v>46174</v>
          </cell>
          <cell r="BV108" t="e">
            <v>#N/A</v>
          </cell>
          <cell r="BW108" t="e">
            <v>#N/A</v>
          </cell>
          <cell r="CA108">
            <v>1.3973563306524341</v>
          </cell>
        </row>
        <row r="109">
          <cell r="W109">
            <v>46113</v>
          </cell>
          <cell r="BV109" t="e">
            <v>#N/A</v>
          </cell>
          <cell r="BW109">
            <v>1.212732051285214</v>
          </cell>
          <cell r="CA109" t="e">
            <v>#N/A</v>
          </cell>
        </row>
        <row r="110">
          <cell r="W110">
            <v>46082</v>
          </cell>
          <cell r="BV110">
            <v>-1.3952458819248323</v>
          </cell>
          <cell r="BW110" t="e">
            <v>#N/A</v>
          </cell>
          <cell r="CA110" t="e">
            <v>#N/A</v>
          </cell>
        </row>
        <row r="111">
          <cell r="W111">
            <v>46054</v>
          </cell>
          <cell r="BV111" t="e">
            <v>#N/A</v>
          </cell>
          <cell r="BW111">
            <v>-1.0965615467003893</v>
          </cell>
          <cell r="CA111" t="e">
            <v>#N/A</v>
          </cell>
        </row>
        <row r="112">
          <cell r="W112">
            <v>45992</v>
          </cell>
          <cell r="BV112" t="e">
            <v>#N/A</v>
          </cell>
          <cell r="BW112" t="e">
            <v>#N/A</v>
          </cell>
          <cell r="CA112">
            <v>-2.0353453449763457</v>
          </cell>
        </row>
        <row r="113">
          <cell r="W113">
            <v>45976</v>
          </cell>
          <cell r="BV113" t="e">
            <v>#N/A</v>
          </cell>
          <cell r="BW113" t="e">
            <v>#N/A</v>
          </cell>
          <cell r="CA113">
            <v>-2.1776271891901939</v>
          </cell>
        </row>
        <row r="114">
          <cell r="W114">
            <v>45839</v>
          </cell>
          <cell r="BV114" t="e">
            <v>#N/A</v>
          </cell>
          <cell r="BW114" t="e">
            <v>#N/A</v>
          </cell>
          <cell r="CA114">
            <v>-9.9745669040607332E-2</v>
          </cell>
        </row>
        <row r="115">
          <cell r="W115">
            <v>45809</v>
          </cell>
          <cell r="BV115" t="e">
            <v>#N/A</v>
          </cell>
          <cell r="BW115" t="e">
            <v>#N/A</v>
          </cell>
          <cell r="CA115">
            <v>-2.4191523511400055</v>
          </cell>
        </row>
        <row r="116">
          <cell r="W116">
            <v>45792</v>
          </cell>
          <cell r="BV116" t="e">
            <v>#N/A</v>
          </cell>
          <cell r="BW116" t="e">
            <v>#N/A</v>
          </cell>
          <cell r="CA116">
            <v>-1.1921931419832195</v>
          </cell>
        </row>
        <row r="117">
          <cell r="W117">
            <v>45717</v>
          </cell>
          <cell r="BV117">
            <v>-1.3086848232664094</v>
          </cell>
          <cell r="BW117" t="e">
            <v>#N/A</v>
          </cell>
          <cell r="CA117" t="e">
            <v>#N/A</v>
          </cell>
        </row>
        <row r="118">
          <cell r="W118">
            <v>45689</v>
          </cell>
          <cell r="BV118" t="e">
            <v>#N/A</v>
          </cell>
          <cell r="BW118">
            <v>-1.5200025442270837</v>
          </cell>
          <cell r="CA118" t="e">
            <v>#N/A</v>
          </cell>
        </row>
        <row r="119">
          <cell r="W119">
            <v>45627</v>
          </cell>
          <cell r="BV119" t="e">
            <v>#N/A</v>
          </cell>
          <cell r="BW119" t="e">
            <v>#N/A</v>
          </cell>
          <cell r="CA119">
            <v>0.54254999837761442</v>
          </cell>
        </row>
        <row r="120">
          <cell r="W120">
            <v>45611</v>
          </cell>
          <cell r="BV120" t="e">
            <v>#N/A</v>
          </cell>
          <cell r="BW120" t="e">
            <v>#N/A</v>
          </cell>
          <cell r="CA120">
            <v>0.41474684173912479</v>
          </cell>
        </row>
        <row r="121">
          <cell r="W121">
            <v>45536</v>
          </cell>
          <cell r="BV121">
            <v>2.0042104818347255</v>
          </cell>
          <cell r="BW121" t="e">
            <v>#N/A</v>
          </cell>
          <cell r="CA121" t="e">
            <v>#N/A</v>
          </cell>
        </row>
        <row r="122">
          <cell r="W122">
            <v>45519</v>
          </cell>
          <cell r="BV122" t="e">
            <v>#N/A</v>
          </cell>
          <cell r="BW122">
            <v>1.3426060871221612</v>
          </cell>
          <cell r="CA122" t="e">
            <v>#N/A</v>
          </cell>
        </row>
        <row r="123">
          <cell r="W123">
            <v>45474</v>
          </cell>
          <cell r="BV123" t="e">
            <v>#N/A</v>
          </cell>
          <cell r="BW123" t="e">
            <v>#N/A</v>
          </cell>
          <cell r="CA123">
            <v>2.3913276985159495</v>
          </cell>
        </row>
        <row r="124">
          <cell r="W124">
            <v>45427</v>
          </cell>
          <cell r="BV124" t="e">
            <v>#N/A</v>
          </cell>
          <cell r="BW124" t="e">
            <v>#N/A</v>
          </cell>
          <cell r="CA124">
            <v>0.71085993524713231</v>
          </cell>
        </row>
        <row r="125">
          <cell r="W125">
            <v>45397</v>
          </cell>
          <cell r="BV125" t="e">
            <v>#N/A</v>
          </cell>
          <cell r="BW125">
            <v>2.4057077349315503</v>
          </cell>
          <cell r="CA125" t="e">
            <v>#N/A</v>
          </cell>
        </row>
        <row r="126">
          <cell r="W126">
            <v>45352</v>
          </cell>
          <cell r="BV126">
            <v>1.5074337079452327</v>
          </cell>
          <cell r="BW126" t="e">
            <v>#N/A</v>
          </cell>
          <cell r="CA126" t="e">
            <v>#N/A</v>
          </cell>
        </row>
        <row r="127">
          <cell r="W127">
            <v>45321</v>
          </cell>
          <cell r="BV127" t="e">
            <v>#N/A</v>
          </cell>
          <cell r="BW127">
            <v>3.678298122908946</v>
          </cell>
          <cell r="CA127" t="e">
            <v>#N/A</v>
          </cell>
        </row>
        <row r="128">
          <cell r="W128">
            <v>45306</v>
          </cell>
          <cell r="BV128" t="e">
            <v>#N/A</v>
          </cell>
          <cell r="BW128">
            <v>1.2694862415294383</v>
          </cell>
          <cell r="CA128" t="e">
            <v>#N/A</v>
          </cell>
        </row>
        <row r="129">
          <cell r="W129">
            <v>45231</v>
          </cell>
          <cell r="BV129" t="e">
            <v>#N/A</v>
          </cell>
          <cell r="BW129" t="e">
            <v>#N/A</v>
          </cell>
          <cell r="CA129" t="e">
            <v>#N/A</v>
          </cell>
        </row>
        <row r="130">
          <cell r="W130">
            <v>45214</v>
          </cell>
          <cell r="BV130" t="e">
            <v>#N/A</v>
          </cell>
          <cell r="BW130">
            <v>-0.74587867686164433</v>
          </cell>
          <cell r="CA130" t="e">
            <v>#N/A</v>
          </cell>
        </row>
        <row r="131">
          <cell r="W131">
            <v>45200</v>
          </cell>
          <cell r="BV131" t="e">
            <v>#N/A</v>
          </cell>
          <cell r="BW131" t="e">
            <v>#N/A</v>
          </cell>
          <cell r="CA131">
            <v>-0.30881932163691062</v>
          </cell>
        </row>
        <row r="132">
          <cell r="W132">
            <v>45153</v>
          </cell>
          <cell r="BV132" t="e">
            <v>#N/A</v>
          </cell>
          <cell r="BW132">
            <v>0.40719430591331096</v>
          </cell>
          <cell r="CA132" t="e">
            <v>#N/A</v>
          </cell>
        </row>
        <row r="133">
          <cell r="W133">
            <v>45139</v>
          </cell>
          <cell r="BV133">
            <v>-1.8081263344301157</v>
          </cell>
          <cell r="BW133" t="e">
            <v>#N/A</v>
          </cell>
          <cell r="CA133" t="e">
            <v>#N/A</v>
          </cell>
        </row>
        <row r="134">
          <cell r="W134">
            <v>45092</v>
          </cell>
          <cell r="BV134" t="e">
            <v>#N/A</v>
          </cell>
          <cell r="BW134">
            <v>-3.4254691294139663</v>
          </cell>
          <cell r="CA134" t="e">
            <v>#N/A</v>
          </cell>
        </row>
        <row r="135">
          <cell r="W135">
            <v>45047</v>
          </cell>
          <cell r="BV135">
            <v>-2.0105443381806367</v>
          </cell>
          <cell r="BW135" t="e">
            <v>#N/A</v>
          </cell>
          <cell r="CA135" t="e">
            <v>#N/A</v>
          </cell>
        </row>
        <row r="136">
          <cell r="W136">
            <v>45000</v>
          </cell>
          <cell r="BV136" t="e">
            <v>#N/A</v>
          </cell>
          <cell r="BW136">
            <v>0.52661623504854371</v>
          </cell>
          <cell r="CA136" t="e">
            <v>#N/A</v>
          </cell>
        </row>
        <row r="137">
          <cell r="W137">
            <v>44986</v>
          </cell>
          <cell r="BV137" t="e">
            <v>#N/A</v>
          </cell>
          <cell r="BW137">
            <v>0.14495983082482011</v>
          </cell>
          <cell r="CA137" t="e">
            <v>#N/A</v>
          </cell>
        </row>
        <row r="138">
          <cell r="W138">
            <v>44941</v>
          </cell>
          <cell r="BV138" t="e">
            <v>#N/A</v>
          </cell>
          <cell r="BW138">
            <v>-1.1094768582075309</v>
          </cell>
          <cell r="CA138" t="e">
            <v>#N/A</v>
          </cell>
        </row>
        <row r="139">
          <cell r="W139">
            <v>44894</v>
          </cell>
          <cell r="BV139" t="e">
            <v>#N/A</v>
          </cell>
          <cell r="BW139">
            <v>1.9463342172892306</v>
          </cell>
          <cell r="CA139" t="e">
            <v>#N/A</v>
          </cell>
        </row>
        <row r="140">
          <cell r="W140">
            <v>44866</v>
          </cell>
          <cell r="BV140">
            <v>3.2216239592798179</v>
          </cell>
          <cell r="BW140" t="e">
            <v>#N/A</v>
          </cell>
          <cell r="CA140" t="e">
            <v>#N/A</v>
          </cell>
        </row>
        <row r="141">
          <cell r="W141">
            <v>44832</v>
          </cell>
          <cell r="BW141">
            <v>1.6154707520817158</v>
          </cell>
        </row>
        <row r="142">
          <cell r="W142">
            <v>44819</v>
          </cell>
          <cell r="BW142" t="e">
            <v>#N/A</v>
          </cell>
        </row>
        <row r="143">
          <cell r="W143">
            <v>44805</v>
          </cell>
          <cell r="BW143" t="e">
            <v>#N/A</v>
          </cell>
        </row>
        <row r="144">
          <cell r="W144">
            <v>44774</v>
          </cell>
          <cell r="BW144">
            <v>0.33589721061782485</v>
          </cell>
        </row>
        <row r="145">
          <cell r="W145">
            <v>44757</v>
          </cell>
          <cell r="BW145">
            <v>1.0210971352627496</v>
          </cell>
        </row>
        <row r="146">
          <cell r="W146">
            <v>44711</v>
          </cell>
          <cell r="BW146">
            <v>1.3025372153249615</v>
          </cell>
        </row>
        <row r="147">
          <cell r="W147">
            <v>44666</v>
          </cell>
          <cell r="BW147" t="e">
            <v>#N/A</v>
          </cell>
        </row>
        <row r="148">
          <cell r="W148">
            <v>44652</v>
          </cell>
          <cell r="BW148">
            <v>-0.92827249329670014</v>
          </cell>
        </row>
        <row r="149">
          <cell r="W149">
            <v>44621</v>
          </cell>
          <cell r="BW149" t="e">
            <v>#N/A</v>
          </cell>
        </row>
        <row r="150">
          <cell r="W150">
            <v>44545</v>
          </cell>
          <cell r="BW150" t="e">
            <v>#N/A</v>
          </cell>
        </row>
        <row r="151">
          <cell r="W151">
            <v>44529</v>
          </cell>
          <cell r="BW151">
            <v>-1.5384208877264882</v>
          </cell>
        </row>
        <row r="152">
          <cell r="W152">
            <v>44512</v>
          </cell>
          <cell r="BW152">
            <v>-2.5700168315456851</v>
          </cell>
        </row>
        <row r="153">
          <cell r="W153">
            <v>44501</v>
          </cell>
          <cell r="BW153">
            <v>-2.2247788807169822</v>
          </cell>
        </row>
        <row r="154">
          <cell r="W154">
            <v>44484</v>
          </cell>
          <cell r="BW154" t="e">
            <v>#N/A</v>
          </cell>
        </row>
        <row r="155">
          <cell r="W155">
            <v>44483</v>
          </cell>
          <cell r="BW155">
            <v>-6.0316585651931653E-2</v>
          </cell>
        </row>
        <row r="156">
          <cell r="W156" t="e">
            <v>#N/A</v>
          </cell>
          <cell r="BW156" t="e">
            <v>#N/A</v>
          </cell>
        </row>
        <row r="157">
          <cell r="W157" t="e">
            <v>#N/A</v>
          </cell>
          <cell r="BW157" t="e">
            <v>#N/A</v>
          </cell>
        </row>
        <row r="158">
          <cell r="W158" t="e">
            <v>#N/A</v>
          </cell>
          <cell r="BW158" t="e">
            <v>#N/A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A770E-A147-46F3-832A-55F8DB3A63F7}">
  <dimension ref="B48:AH155"/>
  <sheetViews>
    <sheetView tabSelected="1" workbookViewId="0">
      <selection activeCell="Z53" sqref="Z53"/>
    </sheetView>
  </sheetViews>
  <sheetFormatPr defaultRowHeight="15" x14ac:dyDescent="0.25"/>
  <cols>
    <col min="4" max="4" width="13.7109375" customWidth="1"/>
    <col min="13" max="13" width="21.140625" bestFit="1" customWidth="1"/>
    <col min="14" max="14" width="17.5703125" customWidth="1"/>
    <col min="15" max="15" width="17.5703125" style="16" customWidth="1"/>
    <col min="16" max="16" width="17.5703125" customWidth="1"/>
    <col min="17" max="18" width="13.85546875" style="3" customWidth="1"/>
    <col min="19" max="20" width="13.85546875" style="25" customWidth="1"/>
    <col min="21" max="22" width="13.85546875" style="3" customWidth="1"/>
    <col min="23" max="23" width="13.140625" customWidth="1"/>
    <col min="24" max="24" width="13.85546875" customWidth="1"/>
    <col min="25" max="25" width="13.28515625" customWidth="1"/>
    <col min="26" max="26" width="16.85546875" customWidth="1"/>
    <col min="27" max="27" width="11.7109375" customWidth="1"/>
    <col min="28" max="28" width="20.140625" customWidth="1"/>
    <col min="29" max="29" width="20.140625" style="13" customWidth="1"/>
    <col min="30" max="30" width="17.140625" style="13" customWidth="1"/>
    <col min="34" max="34" width="11.140625" customWidth="1"/>
  </cols>
  <sheetData>
    <row r="48" spans="22:22" x14ac:dyDescent="0.25">
      <c r="V48" s="16" t="s">
        <v>4</v>
      </c>
    </row>
    <row r="49" spans="2:34" x14ac:dyDescent="0.25">
      <c r="V49">
        <v>-3.2899477574276377</v>
      </c>
      <c r="W49">
        <v>0.92773217123213714</v>
      </c>
      <c r="X49">
        <v>1.7960122216695602</v>
      </c>
      <c r="Y49">
        <v>9.8471211713924811E-2</v>
      </c>
      <c r="Z49">
        <v>0.30147733886424211</v>
      </c>
    </row>
    <row r="55" spans="2:34" x14ac:dyDescent="0.25">
      <c r="M55" s="5" cm="1">
        <f t="array" ref="M55">_xll.BToday()</f>
        <v>44401</v>
      </c>
      <c r="U55" s="27" t="s">
        <v>18</v>
      </c>
      <c r="Z55" t="s">
        <v>30</v>
      </c>
      <c r="AB55" t="s">
        <v>29</v>
      </c>
    </row>
    <row r="56" spans="2:34" x14ac:dyDescent="0.25">
      <c r="M56" s="3" t="s">
        <v>8</v>
      </c>
      <c r="U56" s="27" t="s">
        <v>19</v>
      </c>
      <c r="X56" s="3" t="s">
        <v>6</v>
      </c>
      <c r="Z56" s="13" cm="1">
        <f t="array" aca="1" ref="Z56" ca="1">INTERCEPT(IF(ISNA(OFFSET(Y60,0,0,$M$57,1)),"",OFFSET(Y60,0,0,$M$57,1)),OFFSET(W60,0,0,M57,1))</f>
        <v>4.2000400531973542E-2</v>
      </c>
      <c r="AA56" s="13"/>
      <c r="AB56" s="2">
        <f ca="1">SUMIF(AB60:AB155,"&lt;&gt;#N/A")</f>
        <v>0.23724163427623621</v>
      </c>
      <c r="AD56" s="13">
        <f ca="1">AVERAGE(OFFSET(AD60,0,0,$M$57,1))</f>
        <v>2.2796874999999992</v>
      </c>
    </row>
    <row r="57" spans="2:34" x14ac:dyDescent="0.25">
      <c r="M57" s="3">
        <f>COUNTA(M60:M412)</f>
        <v>96</v>
      </c>
      <c r="U57" s="15">
        <v>2</v>
      </c>
      <c r="X57" s="3">
        <v>5</v>
      </c>
      <c r="Z57" s="13" cm="1">
        <f t="array" aca="1" ref="Z57" ca="1">SLOPE(IF(ISNA(OFFSET(Y60,0,0,$M$57,1)),"",OFFSET(Y60,0,0,$M$57,1)),OFFSET(W60,0,0,M57,1))</f>
        <v>1.0487878883573174</v>
      </c>
      <c r="AA57" s="13"/>
      <c r="AD57" s="13">
        <f ca="1">_xlfn.STDEV.P(OFFSET(AD60,0,0,$M$57,1))</f>
        <v>1.9217176849571542</v>
      </c>
      <c r="AE57" s="11" t="s">
        <v>26</v>
      </c>
      <c r="AF57" s="11"/>
      <c r="AG57" s="11"/>
    </row>
    <row r="58" spans="2:34" x14ac:dyDescent="0.25">
      <c r="AE58" s="23">
        <f ca="1">AD56+AD57/2</f>
        <v>3.2405463424785763</v>
      </c>
      <c r="AG58" s="23">
        <f ca="1">AD56-AD57/2</f>
        <v>1.3188286575214221</v>
      </c>
    </row>
    <row r="59" spans="2:34" ht="45" x14ac:dyDescent="0.25">
      <c r="O59" s="10" t="s">
        <v>27</v>
      </c>
      <c r="P59" s="1" t="s">
        <v>0</v>
      </c>
      <c r="Q59" s="1" t="s">
        <v>1</v>
      </c>
      <c r="R59" s="8" t="s">
        <v>11</v>
      </c>
      <c r="S59" s="9" t="s">
        <v>16</v>
      </c>
      <c r="T59" s="9" t="s">
        <v>17</v>
      </c>
      <c r="U59" s="1" t="s">
        <v>10</v>
      </c>
      <c r="V59" s="1" t="s">
        <v>3</v>
      </c>
      <c r="W59" s="1" t="s">
        <v>2</v>
      </c>
      <c r="X59" s="1" t="s">
        <v>5</v>
      </c>
      <c r="Y59" s="1" t="s">
        <v>21</v>
      </c>
      <c r="Z59" s="1" t="s">
        <v>7</v>
      </c>
      <c r="AA59" s="1" t="s">
        <v>9</v>
      </c>
      <c r="AB59" s="1" t="s">
        <v>20</v>
      </c>
      <c r="AC59" s="1" t="s">
        <v>28</v>
      </c>
      <c r="AD59" s="1" t="s">
        <v>25</v>
      </c>
      <c r="AE59" s="1" t="s">
        <v>22</v>
      </c>
      <c r="AF59" s="1" t="s">
        <v>23</v>
      </c>
      <c r="AG59" s="1" t="s">
        <v>24</v>
      </c>
      <c r="AH59" s="1"/>
    </row>
    <row r="60" spans="2:34" x14ac:dyDescent="0.25">
      <c r="M60" t="str">
        <f>[1]IT!D2</f>
        <v>IT0005441883 Govt</v>
      </c>
      <c r="N60" t="str">
        <f>[1]IT!E2</f>
        <v>IT0005441883 Govt</v>
      </c>
      <c r="O60" s="12" t="str" cm="1">
        <f t="array" ref="O60">TEXT(DATEVALUE(_xll.BDP(M60,"Maturity")),"MMM-YY")</f>
        <v>Mar-72</v>
      </c>
      <c r="P60" t="str">
        <f>_xll.BDP(M60,"ticker")&amp;" "&amp;_xll.BDP(M60,"coupon")&amp;" "&amp;TEXT(_xll.BDP(M60,"maturity"),"mm/dd/yy")</f>
        <v>BTPS 2.15 03/01/72</v>
      </c>
      <c r="Q60" s="4">
        <f>IF(ISNUMBER(_xll.BDP($N60,Q$59)),_xll.BDP($N60,Q$59),NA())</f>
        <v>2.0541820547558709</v>
      </c>
      <c r="R60" s="4" cm="1">
        <f t="array" ref="R60">_xll.BInterpol($B$66:$B$116,$C$66:$C$116,V60,"cubic")</f>
        <v>2.0862500000000002</v>
      </c>
      <c r="S60" s="25" cm="1">
        <f t="array" ref="S60">IF(ISNUMBER(Q60),_xll.BDP(M60,$S$59),NA())</f>
        <v>6.0011970000000003</v>
      </c>
      <c r="T60" s="24">
        <f>IF(ISNUMBER(S60),R60+S60/100,Q60)</f>
        <v>2.1462619700000003</v>
      </c>
      <c r="U60" s="4">
        <f>IF($U$57=1,Q60,IF($U$57=2,T60,NA()))</f>
        <v>2.1462619700000003</v>
      </c>
      <c r="V60" s="6">
        <f>YEARFRAC($M$55,_xlfn.SINGLE(_xll.BDP(M60,"maturity")),1)</f>
        <v>50.603696098562629</v>
      </c>
      <c r="W60" s="4">
        <f>$V$49*EXP(-$Y$49*V60)+$W$49*EXP(-$Z$49*V60)+$X$49</f>
        <v>1.7734650429199614</v>
      </c>
      <c r="X60" s="7" t="b">
        <v>0</v>
      </c>
      <c r="Y60" s="4" t="e">
        <f>IF(X60,U60,NA())</f>
        <v>#N/A</v>
      </c>
      <c r="Z60" s="4">
        <f ca="1">W60*$Z$57+$Z$56</f>
        <v>1.9019890579715193</v>
      </c>
      <c r="AA60" s="6">
        <f ca="1">(U60-Z60)*100</f>
        <v>24.4272912028481</v>
      </c>
      <c r="AB60" s="24" t="e">
        <f>IF(X60,(U60-W60)^2,NA())</f>
        <v>#N/A</v>
      </c>
      <c r="AC60" s="22">
        <f>DATEVALUE(_xll.BDP(M60,$AC$59))</f>
        <v>62884</v>
      </c>
      <c r="AD60" s="21">
        <f>_xll.BDP(M60,$AD$59)</f>
        <v>2.15</v>
      </c>
      <c r="AE60" s="26" t="e">
        <f ca="1">IF(AD60&gt;$AE$58,AA60,NA())</f>
        <v>#N/A</v>
      </c>
      <c r="AF60" s="25">
        <f ca="1">IF(AND(AD60&lt;$AE$58,AD60&gt;$AG$58),AA60,NA())</f>
        <v>24.4272912028481</v>
      </c>
      <c r="AG60" s="26" t="e">
        <f ca="1">IF(AD60&lt;$AG$58,AA60,NA())</f>
        <v>#N/A</v>
      </c>
    </row>
    <row r="61" spans="2:34" x14ac:dyDescent="0.25">
      <c r="B61" t="s">
        <v>15</v>
      </c>
      <c r="M61" t="str">
        <f>[1]IT!D3</f>
        <v>QZ766515 Corp</v>
      </c>
      <c r="N61" t="str">
        <f>[1]IT!E3</f>
        <v>QZ766515 Corp</v>
      </c>
      <c r="O61" s="12"/>
      <c r="P61" t="str">
        <f>_xll.BDP(M61,"ticker")&amp;" "&amp;_xll.BDP(M61,"coupon")&amp;" "&amp;TEXT(_xll.BDP(M61,"maturity"),"mm/dd/yy")</f>
        <v>BTPS 2.8 03/01/67</v>
      </c>
      <c r="Q61" s="4">
        <f>IF(ISNUMBER(_xll.BDP($N61,Q$59)),_xll.BDP($N61,Q$59),NA())</f>
        <v>2.0087419880225887</v>
      </c>
      <c r="R61" s="24" cm="1">
        <f t="array" ref="R61">_xll.BInterpol($B$66:$B$116,$C$66:$C$116,V61,"cubic")</f>
        <v>2.0456202624867754</v>
      </c>
      <c r="S61" s="25" cm="1">
        <f t="array" ref="S61">IF(ISNUMBER(Q61),_xll.BDP(M61,$S$59),NA())</f>
        <v>8.8531890000000004</v>
      </c>
      <c r="T61" s="24">
        <f t="shared" ref="T61:T124" si="0">IF(ISNUMBER(S61),R61+S61/100,Q61)</f>
        <v>2.1341521524867755</v>
      </c>
      <c r="U61" s="24">
        <f t="shared" ref="U61:U124" si="1">IF($U$57=1,Q61,IF($U$57=2,T61,NA()))</f>
        <v>2.1341521524867755</v>
      </c>
      <c r="V61" s="6">
        <f>YEARFRAC($M$55,_xlfn.SINGLE(_xll.BDP(M61,"maturity")),1)</f>
        <v>45.603635092624955</v>
      </c>
      <c r="W61" s="4">
        <f t="shared" ref="W61:W124" si="2">$V$49*EXP(-$Y$49*V61)+$W$49*EXP(-$Z$49*V61)+$X$49</f>
        <v>1.7591216921151165</v>
      </c>
      <c r="X61" s="7" t="b">
        <v>0</v>
      </c>
      <c r="Y61" s="24" t="e">
        <f t="shared" ref="Y61:Y124" si="3">IF(X61,U61,NA())</f>
        <v>#N/A</v>
      </c>
      <c r="Z61" s="4">
        <f t="shared" ref="Z61:Z124" ca="1" si="4">W61*$Z$57+$Z$56</f>
        <v>1.8869459253689378</v>
      </c>
      <c r="AA61" s="25">
        <f t="shared" ref="AA61:AA124" ca="1" si="5">(U61-Z61)*100</f>
        <v>24.720622711783768</v>
      </c>
      <c r="AB61" s="24" t="e">
        <f t="shared" ref="AB61:AB124" si="6">IF(X61,(U61-W61)^2,NA())</f>
        <v>#N/A</v>
      </c>
      <c r="AC61" s="22">
        <f>DATEVALUE(_xll.BDP(M61,$AC$59))</f>
        <v>61057</v>
      </c>
      <c r="AD61" s="21">
        <f>_xll.BDP(M61,$AD$59)</f>
        <v>2.8</v>
      </c>
      <c r="AE61" s="26" t="e">
        <f t="shared" ref="AE61:AE124" ca="1" si="7">IF(AD61&gt;$AE$58,AA61,NA())</f>
        <v>#N/A</v>
      </c>
      <c r="AF61" s="25">
        <f t="shared" ref="AF61:AF124" ca="1" si="8">IF(AND(AD61&lt;$AE$58,AD61&gt;$AG$58),AA61,NA())</f>
        <v>24.720622711783768</v>
      </c>
      <c r="AG61" s="26" t="e">
        <f t="shared" ref="AG61:AG124" ca="1" si="9">IF(AD61&lt;$AG$58,AA61,NA())</f>
        <v>#N/A</v>
      </c>
    </row>
    <row r="62" spans="2:34" x14ac:dyDescent="0.25">
      <c r="M62" t="str">
        <f>[1]IT!D4</f>
        <v>IT0005425233 corp</v>
      </c>
      <c r="N62" t="str">
        <f>[1]IT!E4</f>
        <v>IT0005425233 corp</v>
      </c>
      <c r="O62" s="12" t="str" cm="1">
        <f t="array" ref="O62">TEXT(DATEVALUE(_xll.BDP(M62,"Maturity")),"MMM-YY")</f>
        <v>Sep-51</v>
      </c>
      <c r="P62" t="str">
        <f>_xll.BDP(M62,"ticker")&amp;" "&amp;_xll.BDP(M62,"coupon")&amp;" "&amp;TEXT(_xll.BDP(M62,"maturity"),"mm/dd/yy")</f>
        <v>BTPS 1.7 09/01/51</v>
      </c>
      <c r="Q62" s="4">
        <f>IF(ISNUMBER(_xll.BDP($N62,Q$59)),_xll.BDP($N62,Q$59),NA())</f>
        <v>1.6315150677251866</v>
      </c>
      <c r="R62" s="24" cm="1">
        <f t="array" ref="R62">_xll.BInterpol($B$66:$B$116,$C$66:$C$116,V62,"cubic")</f>
        <v>1.7872666886058783</v>
      </c>
      <c r="S62" s="25" cm="1">
        <f t="array" ref="S62">IF(ISNUMBER(Q62),_xll.BDP(M62,$S$59),NA())</f>
        <v>-10.277364730834961</v>
      </c>
      <c r="T62" s="24">
        <f t="shared" si="0"/>
        <v>1.6844930412975287</v>
      </c>
      <c r="U62" s="24">
        <f t="shared" si="1"/>
        <v>1.6844930412975287</v>
      </c>
      <c r="V62" s="6">
        <f>YEARFRAC($M$55,_xlfn.SINGLE(_xll.BDP(M62,"maturity")),1)</f>
        <v>30.107401519166224</v>
      </c>
      <c r="W62" s="4">
        <f t="shared" si="2"/>
        <v>1.6264382012900636</v>
      </c>
      <c r="X62" s="3" t="b">
        <f ca="1">IF(AD62&lt;$AE$58,TRUE,NA())</f>
        <v>1</v>
      </c>
      <c r="Y62" s="24">
        <f t="shared" ca="1" si="3"/>
        <v>1.6844930412975287</v>
      </c>
      <c r="Z62" s="4">
        <f t="shared" ca="1" si="4"/>
        <v>1.7477890872066528</v>
      </c>
      <c r="AA62" s="25">
        <f t="shared" ca="1" si="5"/>
        <v>-6.3296045909124077</v>
      </c>
      <c r="AB62" s="24">
        <f t="shared" ca="1" si="6"/>
        <v>3.3703644482923809E-3</v>
      </c>
      <c r="AC62" s="22">
        <f>DATEVALUE(_xll.BDP(M62,$AC$59))</f>
        <v>55397</v>
      </c>
      <c r="AD62" s="21">
        <f>_xll.BDP(M62,$AD$59)</f>
        <v>1.7</v>
      </c>
      <c r="AE62" s="26" t="e">
        <f t="shared" ca="1" si="7"/>
        <v>#N/A</v>
      </c>
      <c r="AF62" s="25">
        <f t="shared" ca="1" si="8"/>
        <v>-6.3296045909124077</v>
      </c>
      <c r="AG62" s="26" t="e">
        <f t="shared" ca="1" si="9"/>
        <v>#N/A</v>
      </c>
    </row>
    <row r="63" spans="2:34" x14ac:dyDescent="0.25">
      <c r="B63" s="16"/>
      <c r="C63" s="14" t="s">
        <v>12</v>
      </c>
      <c r="D63" s="20"/>
      <c r="M63" t="str">
        <f>[1]IT!D5</f>
        <v>ZP513132 Corp</v>
      </c>
      <c r="N63" t="str">
        <f>[1]IT!E5</f>
        <v>ZP513132 Corp</v>
      </c>
      <c r="O63" s="12"/>
      <c r="P63" t="str">
        <f>_xll.BDP(M63,"ticker")&amp;" "&amp;_xll.BDP(M63,"coupon")&amp;" "&amp;TEXT(_xll.BDP(M63,"maturity"),"mm/dd/yy")</f>
        <v>BTPS 2.45 09/01/50</v>
      </c>
      <c r="Q63" s="4">
        <f>IF(ISNUMBER(_xll.BDP($N63,Q$59)),_xll.BDP($N63,Q$59),NA())</f>
        <v>1.6094622413777238</v>
      </c>
      <c r="R63" s="24" cm="1">
        <f t="array" ref="R63">_xll.BInterpol($B$66:$B$116,$C$66:$C$116,V63,"cubic")</f>
        <v>1.7597294953849751</v>
      </c>
      <c r="S63" s="25" cm="1">
        <f t="array" ref="S63">IF(ISNUMBER(Q63),_xll.BDP(M63,$S$59),NA())</f>
        <v>-6.0018840000000004</v>
      </c>
      <c r="T63" s="24">
        <f t="shared" si="0"/>
        <v>1.6997106553849752</v>
      </c>
      <c r="U63" s="24">
        <f t="shared" si="1"/>
        <v>1.6997106553849752</v>
      </c>
      <c r="V63" s="6">
        <f>YEARFRAC($M$55,_xlfn.SINGLE(_xll.BDP(M63,"maturity")),1)</f>
        <v>29.107419914210094</v>
      </c>
      <c r="W63" s="4">
        <f t="shared" si="2"/>
        <v>1.6089169098290916</v>
      </c>
      <c r="X63" s="21" t="b">
        <f t="shared" ref="X63:X126" ca="1" si="10">IF(AD63&lt;$AE$58,TRUE,NA())</f>
        <v>1</v>
      </c>
      <c r="Y63" s="24">
        <f t="shared" ca="1" si="3"/>
        <v>1.6997106553849752</v>
      </c>
      <c r="Z63" s="4">
        <f t="shared" ca="1" si="4"/>
        <v>1.729412968934007</v>
      </c>
      <c r="AA63" s="25">
        <f t="shared" ca="1" si="5"/>
        <v>-2.9702313549031745</v>
      </c>
      <c r="AB63" s="24">
        <f t="shared" ca="1" si="6"/>
        <v>8.2435042320665331E-3</v>
      </c>
      <c r="AC63" s="22">
        <f>DATEVALUE(_xll.BDP(M63,$AC$59))</f>
        <v>55032</v>
      </c>
      <c r="AD63" s="21">
        <f>_xll.BDP(M63,$AD$59)</f>
        <v>2.4500000000000002</v>
      </c>
      <c r="AE63" s="26" t="e">
        <f t="shared" ca="1" si="7"/>
        <v>#N/A</v>
      </c>
      <c r="AF63" s="25">
        <f t="shared" ca="1" si="8"/>
        <v>-2.9702313549031745</v>
      </c>
      <c r="AG63" s="26" t="e">
        <f t="shared" ca="1" si="9"/>
        <v>#N/A</v>
      </c>
    </row>
    <row r="64" spans="2:34" x14ac:dyDescent="0.25">
      <c r="B64" s="16"/>
      <c r="C64" s="14">
        <v>50</v>
      </c>
      <c r="D64" s="16"/>
      <c r="M64" t="str">
        <f>[1]IT!D6</f>
        <v>AX099966 Corp</v>
      </c>
      <c r="N64" t="str">
        <f>[1]IT!E6</f>
        <v>AX099966 Corp</v>
      </c>
      <c r="O64" s="12" t="str" cm="1">
        <f t="array" ref="O64">TEXT(DATEVALUE(_xll.BDP(M64,"Maturity")),"MMM-YY")</f>
        <v>Sep-49</v>
      </c>
      <c r="P64" t="str">
        <f>_xll.BDP(M64,"ticker")&amp;" "&amp;_xll.BDP(M64,"coupon")&amp;" "&amp;TEXT(_xll.BDP(M64,"maturity"),"mm/dd/yy")</f>
        <v>BTPS 3.85 09/01/49</v>
      </c>
      <c r="Q64" s="4">
        <f>IF(ISNUMBER(_xll.BDP($N64,Q$59)),_xll.BDP($N64,Q$59),NA())</f>
        <v>1.5763481099755117</v>
      </c>
      <c r="R64" s="24" cm="1">
        <f t="array" ref="R64">_xll.BInterpol($B$66:$B$116,$C$66:$C$116,V64,"cubic")</f>
        <v>1.7301407721044828</v>
      </c>
      <c r="S64" s="25" cm="1">
        <f t="array" ref="S64">IF(ISNUMBER(Q64),_xll.BDP(M64,$S$59),NA())</f>
        <v>-0.55746150000000005</v>
      </c>
      <c r="T64" s="24">
        <f t="shared" si="0"/>
        <v>1.7245661571044828</v>
      </c>
      <c r="U64" s="24">
        <f t="shared" si="1"/>
        <v>1.7245661571044828</v>
      </c>
      <c r="V64" s="6">
        <f>YEARFRAC($M$55,_xlfn.SINGLE(_xll.BDP(M64,"maturity")),1)</f>
        <v>28.107439577039276</v>
      </c>
      <c r="W64" s="4">
        <f t="shared" si="2"/>
        <v>1.5895917960252191</v>
      </c>
      <c r="X64" s="21" t="e">
        <f t="shared" ca="1" si="10"/>
        <v>#N/A</v>
      </c>
      <c r="Y64" s="24" t="e">
        <f t="shared" ca="1" si="3"/>
        <v>#N/A</v>
      </c>
      <c r="Z64" s="4">
        <f t="shared" ca="1" si="4"/>
        <v>1.7091450236353787</v>
      </c>
      <c r="AA64" s="25">
        <f t="shared" ca="1" si="5"/>
        <v>1.542113346910412</v>
      </c>
      <c r="AB64" s="24" t="e">
        <f t="shared" ca="1" si="6"/>
        <v>#N/A</v>
      </c>
      <c r="AC64" s="22">
        <f>DATEVALUE(_xll.BDP(M64,$AC$59))</f>
        <v>54667</v>
      </c>
      <c r="AD64" s="21">
        <f>_xll.BDP(M64,$AD$59)</f>
        <v>3.85</v>
      </c>
      <c r="AE64" s="26">
        <f t="shared" ca="1" si="7"/>
        <v>1.542113346910412</v>
      </c>
      <c r="AF64" s="25" t="e">
        <f t="shared" ca="1" si="8"/>
        <v>#N/A</v>
      </c>
      <c r="AG64" s="26" t="e">
        <f t="shared" ca="1" si="9"/>
        <v>#N/A</v>
      </c>
    </row>
    <row r="65" spans="2:33" x14ac:dyDescent="0.25">
      <c r="B65" s="16"/>
      <c r="C65" s="14" t="s">
        <v>13</v>
      </c>
      <c r="D65" s="16"/>
      <c r="M65" t="str">
        <f>[1]IT!D7</f>
        <v>AN868354 Corp</v>
      </c>
      <c r="N65" t="str">
        <f>[1]IT!E7</f>
        <v>AN868354 Corp</v>
      </c>
      <c r="O65" s="12"/>
      <c r="P65" t="str">
        <f>_xll.BDP(M65,"ticker")&amp;" "&amp;_xll.BDP(M65,"coupon")&amp;" "&amp;TEXT(_xll.BDP(M65,"maturity"),"mm/dd/yy")</f>
        <v>BTPS 3.45 03/01/48</v>
      </c>
      <c r="Q65" s="4">
        <f>IF(ISNUMBER(_xll.BDP($N65,Q$59)),_xll.BDP($N65,Q$59),NA())</f>
        <v>1.5464226473238751</v>
      </c>
      <c r="R65" s="24" cm="1">
        <f t="array" ref="R65">_xll.BInterpol($B$66:$B$116,$C$66:$C$116,V65,"cubic")</f>
        <v>1.6818166782991577</v>
      </c>
      <c r="S65" s="25" cm="1">
        <f t="array" ref="S65">IF(ISNUMBER(Q65),_xll.BDP(M65,$S$59),NA())</f>
        <v>-0.70290430000000004</v>
      </c>
      <c r="T65" s="24">
        <f t="shared" si="0"/>
        <v>1.6747876352991578</v>
      </c>
      <c r="U65" s="24">
        <f t="shared" si="1"/>
        <v>1.6747876352991578</v>
      </c>
      <c r="V65" s="6">
        <f>YEARFRAC($M$55,_xlfn.SINGLE(_xll.BDP(M65,"maturity")),1)</f>
        <v>26.603696098562629</v>
      </c>
      <c r="W65" s="4">
        <f t="shared" si="2"/>
        <v>1.5567272382765933</v>
      </c>
      <c r="X65" s="21" t="e">
        <f t="shared" ca="1" si="10"/>
        <v>#N/A</v>
      </c>
      <c r="Y65" s="24" t="e">
        <f t="shared" ca="1" si="3"/>
        <v>#N/A</v>
      </c>
      <c r="Z65" s="4">
        <f t="shared" ca="1" si="4"/>
        <v>1.6746770735124004</v>
      </c>
      <c r="AA65" s="25">
        <f t="shared" ca="1" si="5"/>
        <v>1.1056178675739048E-2</v>
      </c>
      <c r="AB65" s="24" t="e">
        <f t="shared" ca="1" si="6"/>
        <v>#N/A</v>
      </c>
      <c r="AC65" s="22">
        <f>DATEVALUE(_xll.BDP(M65,$AC$59))</f>
        <v>54118</v>
      </c>
      <c r="AD65" s="21">
        <f>_xll.BDP(M65,$AD$59)</f>
        <v>3.45</v>
      </c>
      <c r="AE65" s="26">
        <f t="shared" ca="1" si="7"/>
        <v>1.1056178675739048E-2</v>
      </c>
      <c r="AF65" s="25" t="e">
        <f t="shared" ca="1" si="8"/>
        <v>#N/A</v>
      </c>
      <c r="AG65" s="26" t="e">
        <f t="shared" ca="1" si="9"/>
        <v>#N/A</v>
      </c>
    </row>
    <row r="66" spans="2:33" x14ac:dyDescent="0.25">
      <c r="B66" s="16">
        <v>0.25</v>
      </c>
      <c r="C66" s="18">
        <v>-0.54763144857600765</v>
      </c>
      <c r="D66" s="17" t="s">
        <v>14</v>
      </c>
      <c r="M66" t="str">
        <f>[1]IT!D8</f>
        <v>JV910526 Corp</v>
      </c>
      <c r="N66" t="str">
        <f>[1]IT!E8</f>
        <v>JV910526 Corp</v>
      </c>
      <c r="O66" s="12"/>
      <c r="P66" t="str">
        <f>_xll.BDP(M66,"ticker")&amp;" "&amp;_xll.BDP(M66,"coupon")&amp;" "&amp;TEXT(_xll.BDP(M66,"maturity"),"mm/dd/yy")</f>
        <v>BTPS 2.7 03/01/47</v>
      </c>
      <c r="Q66" s="4">
        <f>IF(ISNUMBER(_xll.BDP($N66,Q$59)),_xll.BDP($N66,Q$59),NA())</f>
        <v>1.5330498259549463</v>
      </c>
      <c r="R66" s="24" cm="1">
        <f t="array" ref="R66">_xll.BInterpol($B$66:$B$116,$C$66:$C$116,V66,"cubic")</f>
        <v>1.646965380172539</v>
      </c>
      <c r="S66" s="25" cm="1">
        <f t="array" ref="S66">IF(ISNUMBER(Q66),_xll.BDP(M66,$S$59),NA())</f>
        <v>-1.9021859999999999</v>
      </c>
      <c r="T66" s="24">
        <f t="shared" si="0"/>
        <v>1.627943520172539</v>
      </c>
      <c r="U66" s="24">
        <f t="shared" si="1"/>
        <v>1.627943520172539</v>
      </c>
      <c r="V66" s="6">
        <f>YEARFRAC($M$55,_xlfn.SINGLE(_xll.BDP(M66,"maturity")),1)</f>
        <v>25.603589899604501</v>
      </c>
      <c r="W66" s="4">
        <f t="shared" si="2"/>
        <v>1.5320383820655985</v>
      </c>
      <c r="X66" s="21" t="b">
        <f t="shared" ca="1" si="10"/>
        <v>1</v>
      </c>
      <c r="Y66" s="24">
        <f t="shared" ca="1" si="3"/>
        <v>1.627943520172539</v>
      </c>
      <c r="Z66" s="4">
        <f t="shared" ca="1" si="4"/>
        <v>1.6487837001409138</v>
      </c>
      <c r="AA66" s="25">
        <f t="shared" ca="1" si="5"/>
        <v>-2.0840179968374839</v>
      </c>
      <c r="AB66" s="24">
        <f t="shared" ca="1" si="6"/>
        <v>9.1977955153113231E-3</v>
      </c>
      <c r="AC66" s="22">
        <f>DATEVALUE(_xll.BDP(M66,$AC$59))</f>
        <v>53752</v>
      </c>
      <c r="AD66" s="21">
        <f>_xll.BDP(M66,$AD$59)</f>
        <v>2.7</v>
      </c>
      <c r="AE66" s="26" t="e">
        <f t="shared" ca="1" si="7"/>
        <v>#N/A</v>
      </c>
      <c r="AF66" s="25">
        <f t="shared" ca="1" si="8"/>
        <v>-2.0840179968374839</v>
      </c>
      <c r="AG66" s="26" t="e">
        <f t="shared" ca="1" si="9"/>
        <v>#N/A</v>
      </c>
    </row>
    <row r="67" spans="2:33" x14ac:dyDescent="0.25">
      <c r="B67" s="16">
        <v>1</v>
      </c>
      <c r="C67" s="18">
        <v>-0.48335</v>
      </c>
      <c r="D67" s="16"/>
      <c r="M67" t="str">
        <f>[1]IT!D9</f>
        <v>EK699416 Corp</v>
      </c>
      <c r="N67" t="str">
        <f>[1]IT!E9</f>
        <v>EK699416 Corp</v>
      </c>
      <c r="O67" s="12"/>
      <c r="P67" t="str">
        <f>_xll.BDP(M67,"ticker")&amp;" "&amp;_xll.BDP(M67,"coupon")&amp;" "&amp;TEXT(_xll.BDP(M67,"maturity"),"mm/dd/yy")</f>
        <v>BTPS 3.25 09/01/46</v>
      </c>
      <c r="Q67" s="4">
        <f>IF(ISNUMBER(_xll.BDP($N67,Q$59)),_xll.BDP($N67,Q$59),NA())</f>
        <v>1.51256988026085</v>
      </c>
      <c r="R67" s="24" cm="1">
        <f t="array" ref="R67">_xll.BInterpol($B$66:$B$116,$C$66:$C$116,V67,"cubic")</f>
        <v>1.6291216291750668</v>
      </c>
      <c r="S67" s="25" cm="1">
        <f t="array" ref="S67">IF(ISNUMBER(Q67),_xll.BDP(M67,$S$59),NA())</f>
        <v>6.0851689999999996E-3</v>
      </c>
      <c r="T67" s="24">
        <f t="shared" si="0"/>
        <v>1.6291824808650668</v>
      </c>
      <c r="U67" s="24">
        <f t="shared" si="1"/>
        <v>1.6291824808650668</v>
      </c>
      <c r="V67" s="6">
        <f>YEARFRAC($M$55,_xlfn.SINGLE(_xll.BDP(M67,"maturity")),1)</f>
        <v>25.107413647851729</v>
      </c>
      <c r="W67" s="4">
        <f t="shared" si="2"/>
        <v>1.5188664627442618</v>
      </c>
      <c r="X67" s="21" t="e">
        <f t="shared" ca="1" si="10"/>
        <v>#N/A</v>
      </c>
      <c r="Y67" s="24" t="e">
        <f t="shared" ca="1" si="3"/>
        <v>#N/A</v>
      </c>
      <c r="Z67" s="4">
        <f t="shared" ca="1" si="4"/>
        <v>1.6349691506902762</v>
      </c>
      <c r="AA67" s="25">
        <f t="shared" ca="1" si="5"/>
        <v>-0.57866698252093673</v>
      </c>
      <c r="AB67" s="24" t="e">
        <f t="shared" ca="1" si="6"/>
        <v>#N/A</v>
      </c>
      <c r="AC67" s="22">
        <f>DATEVALUE(_xll.BDP(M67,$AC$59))</f>
        <v>53571</v>
      </c>
      <c r="AD67" s="21">
        <f>_xll.BDP(M67,$AD$59)</f>
        <v>3.25</v>
      </c>
      <c r="AE67" s="26">
        <f t="shared" ca="1" si="7"/>
        <v>-0.57866698252093673</v>
      </c>
      <c r="AF67" s="25" t="e">
        <f t="shared" ca="1" si="8"/>
        <v>#N/A</v>
      </c>
      <c r="AG67" s="26" t="e">
        <f t="shared" ca="1" si="9"/>
        <v>#N/A</v>
      </c>
    </row>
    <row r="68" spans="2:33" x14ac:dyDescent="0.25">
      <c r="B68" s="16">
        <v>2</v>
      </c>
      <c r="C68" s="18">
        <v>-0.37554999999999999</v>
      </c>
      <c r="D68" s="16"/>
      <c r="M68" t="str">
        <f>[1]IT!D10</f>
        <v>IT0005438004 Govt</v>
      </c>
      <c r="N68" t="str">
        <f>[1]IT!E10</f>
        <v>IT0005438004 Govt</v>
      </c>
      <c r="O68" s="12" t="str" cm="1">
        <f t="array" ref="O68">TEXT(DATEVALUE(_xll.BDP(M68,"Maturity")),"MMM-YY")</f>
        <v>Apr-45</v>
      </c>
      <c r="P68" t="str">
        <f>_xll.BDP(M68,"ticker")&amp;" "&amp;_xll.BDP(M68,"coupon")&amp;" "&amp;TEXT(_xll.BDP(M68,"maturity"),"mm/dd/yy")</f>
        <v>BTPS 1.5 04/30/45</v>
      </c>
      <c r="Q68" s="4">
        <f>IF(ISNUMBER(_xll.BDP($N68,Q$59)),_xll.BDP($N68,Q$59),NA())</f>
        <v>1.4415536896663195</v>
      </c>
      <c r="R68" s="24" cm="1">
        <f t="array" ref="R68">_xll.BInterpol($B$66:$B$116,$C$66:$C$116,V68,"cubic")</f>
        <v>1.5786926137105906</v>
      </c>
      <c r="S68" s="25" cm="1">
        <f t="array" ref="S68">IF(ISNUMBER(Q68),_xll.BDP(M68,$S$59),NA())</f>
        <v>-10.368650000000001</v>
      </c>
      <c r="T68" s="24">
        <f t="shared" si="0"/>
        <v>1.4750061137105905</v>
      </c>
      <c r="U68" s="24">
        <f t="shared" si="1"/>
        <v>1.4750061137105905</v>
      </c>
      <c r="V68" s="6">
        <f>YEARFRAC($M$55,_xlfn.SINGLE(_xll.BDP(M68,"maturity")),1)</f>
        <v>23.767933413645821</v>
      </c>
      <c r="W68" s="4">
        <f t="shared" si="2"/>
        <v>1.4799611340025285</v>
      </c>
      <c r="X68" s="15" t="b">
        <v>0</v>
      </c>
      <c r="Y68" s="24" t="e">
        <f t="shared" si="3"/>
        <v>#N/A</v>
      </c>
      <c r="Z68" s="4">
        <f t="shared" ca="1" si="4"/>
        <v>1.5941657131133864</v>
      </c>
      <c r="AA68" s="25">
        <f t="shared" ca="1" si="5"/>
        <v>-11.915959940279585</v>
      </c>
      <c r="AB68" s="24" t="e">
        <f t="shared" si="6"/>
        <v>#N/A</v>
      </c>
      <c r="AC68" s="22">
        <f>DATEVALUE(_xll.BDP(M68,$AC$59))</f>
        <v>53082</v>
      </c>
      <c r="AD68" s="21">
        <f>_xll.BDP(M68,$AD$59)</f>
        <v>1.5</v>
      </c>
      <c r="AE68" s="26" t="e">
        <f t="shared" ca="1" si="7"/>
        <v>#N/A</v>
      </c>
      <c r="AF68" s="25">
        <f t="shared" ca="1" si="8"/>
        <v>-11.915959940279585</v>
      </c>
      <c r="AG68" s="26" t="e">
        <f t="shared" ca="1" si="9"/>
        <v>#N/A</v>
      </c>
    </row>
    <row r="69" spans="2:33" x14ac:dyDescent="0.25">
      <c r="B69" s="16">
        <v>3</v>
      </c>
      <c r="C69" s="18">
        <v>-0.23319999999999999</v>
      </c>
      <c r="D69" s="19"/>
      <c r="M69" t="str">
        <f>[1]IT!D11</f>
        <v>EJ679466 Corp</v>
      </c>
      <c r="N69" t="str">
        <f>[1]IT!E11</f>
        <v>EJ679466 Corp</v>
      </c>
      <c r="O69" s="12"/>
      <c r="P69" t="str">
        <f>_xll.BDP(M69,"ticker")&amp;" "&amp;_xll.BDP(M69,"coupon")&amp;" "&amp;TEXT(_xll.BDP(M69,"maturity"),"mm/dd/yy")</f>
        <v>BTPS 4.75 09/01/44</v>
      </c>
      <c r="Q69" s="4">
        <f>IF(ISNUMBER(_xll.BDP($N69,Q$59)),_xll.BDP($N69,Q$59),NA())</f>
        <v>1.4232527833357711</v>
      </c>
      <c r="R69" s="24" cm="1">
        <f t="array" ref="R69">_xll.BInterpol($B$66:$B$116,$C$66:$C$116,V69,"cubic")</f>
        <v>1.5527021981159925</v>
      </c>
      <c r="S69" s="25" cm="1">
        <f t="array" ref="S69">IF(ISNUMBER(Q69),_xll.BDP(M69,$S$59),NA())</f>
        <v>3.4523030000000001</v>
      </c>
      <c r="T69" s="24">
        <f t="shared" si="0"/>
        <v>1.5872252281159924</v>
      </c>
      <c r="U69" s="24">
        <f t="shared" si="1"/>
        <v>1.5872252281159924</v>
      </c>
      <c r="V69" s="6">
        <f>YEARFRAC($M$55,_xlfn.SINGLE(_xll.BDP(M69,"maturity")),1)</f>
        <v>23.107460643394933</v>
      </c>
      <c r="W69" s="4">
        <f t="shared" si="2"/>
        <v>1.4588325687816361</v>
      </c>
      <c r="X69" s="21" t="e">
        <f t="shared" ca="1" si="10"/>
        <v>#N/A</v>
      </c>
      <c r="Y69" s="24" t="e">
        <f t="shared" ca="1" si="3"/>
        <v>#N/A</v>
      </c>
      <c r="Z69" s="4">
        <f t="shared" ca="1" si="4"/>
        <v>1.5720063298113467</v>
      </c>
      <c r="AA69" s="25">
        <f t="shared" ca="1" si="5"/>
        <v>1.5218898304645734</v>
      </c>
      <c r="AB69" s="24" t="e">
        <f t="shared" ca="1" si="6"/>
        <v>#N/A</v>
      </c>
      <c r="AC69" s="22">
        <f>DATEVALUE(_xll.BDP(M69,$AC$59))</f>
        <v>52841</v>
      </c>
      <c r="AD69" s="21">
        <f>_xll.BDP(M69,$AD$59)</f>
        <v>4.75</v>
      </c>
      <c r="AE69" s="26">
        <f t="shared" ca="1" si="7"/>
        <v>1.5218898304645734</v>
      </c>
      <c r="AF69" s="25" t="e">
        <f t="shared" ca="1" si="8"/>
        <v>#N/A</v>
      </c>
      <c r="AG69" s="26" t="e">
        <f t="shared" ca="1" si="9"/>
        <v>#N/A</v>
      </c>
    </row>
    <row r="70" spans="2:33" x14ac:dyDescent="0.25">
      <c r="B70" s="16">
        <v>4</v>
      </c>
      <c r="C70" s="18">
        <v>-9.6149999999999999E-2</v>
      </c>
      <c r="D70" s="19"/>
      <c r="M70" t="str">
        <f>[1]IT!D12</f>
        <v>IT0005421703 Govt</v>
      </c>
      <c r="N70" t="str">
        <f>[1]IT!E12</f>
        <v>IT0005421703 Govt</v>
      </c>
      <c r="O70" s="12" t="str" cm="1">
        <f t="array" ref="O70">TEXT(DATEVALUE(_xll.BDP(M70,"Maturity")),"MMM-YY")</f>
        <v>Mar-41</v>
      </c>
      <c r="P70" t="str">
        <f>_xll.BDP(M70,"ticker")&amp;" "&amp;_xll.BDP(M70,"coupon")&amp;" "&amp;TEXT(_xll.BDP(M70,"maturity"),"mm/dd/yy")</f>
        <v>BTPS 1.8 03/01/41</v>
      </c>
      <c r="Q70" s="4">
        <f>IF(ISNUMBER(_xll.BDP($N70,Q$59)),_xll.BDP($N70,Q$59),NA())</f>
        <v>1.3308375440616249</v>
      </c>
      <c r="R70" s="24" cm="1">
        <f t="array" ref="R70">_xll.BInterpol($B$66:$B$116,$C$66:$C$116,V70,"cubic")</f>
        <v>1.4053640356357882</v>
      </c>
      <c r="S70" s="25" cm="1">
        <f t="array" ref="S70">IF(ISNUMBER(Q70),_xll.BDP(M70,$S$59),NA())</f>
        <v>0.78563139999999998</v>
      </c>
      <c r="T70" s="24">
        <f t="shared" si="0"/>
        <v>1.4132203496357882</v>
      </c>
      <c r="U70" s="24">
        <f t="shared" si="1"/>
        <v>1.4132203496357882</v>
      </c>
      <c r="V70" s="6">
        <f>YEARFRAC($M$55,_xlfn.SINGLE(_xll.BDP(M70,"maturity")),1)</f>
        <v>19.603650586701434</v>
      </c>
      <c r="W70" s="4">
        <f t="shared" si="2"/>
        <v>1.3211869682594355</v>
      </c>
      <c r="X70" s="21" t="b">
        <f t="shared" ca="1" si="10"/>
        <v>1</v>
      </c>
      <c r="Y70" s="24">
        <f t="shared" ca="1" si="3"/>
        <v>1.4132203496357882</v>
      </c>
      <c r="Z70" s="4">
        <f t="shared" ca="1" si="4"/>
        <v>1.4276452910979931</v>
      </c>
      <c r="AA70" s="25">
        <f t="shared" ca="1" si="5"/>
        <v>-1.4424941462204854</v>
      </c>
      <c r="AB70" s="24">
        <f t="shared" ca="1" si="6"/>
        <v>8.4701432875651933E-3</v>
      </c>
      <c r="AC70" s="22">
        <f>DATEVALUE(_xll.BDP(M70,$AC$59))</f>
        <v>51561</v>
      </c>
      <c r="AD70" s="21">
        <f>_xll.BDP(M70,$AD$59)</f>
        <v>1.8</v>
      </c>
      <c r="AE70" s="26" t="e">
        <f t="shared" ca="1" si="7"/>
        <v>#N/A</v>
      </c>
      <c r="AF70" s="25">
        <f t="shared" ca="1" si="8"/>
        <v>-1.4424941462204854</v>
      </c>
      <c r="AG70" s="26" t="e">
        <f t="shared" ca="1" si="9"/>
        <v>#N/A</v>
      </c>
    </row>
    <row r="71" spans="2:33" x14ac:dyDescent="0.25">
      <c r="B71" s="16">
        <v>5</v>
      </c>
      <c r="C71" s="18">
        <v>4.2999999999999997E-2</v>
      </c>
      <c r="D71" s="19"/>
      <c r="M71" t="str">
        <f>[1]IT!D13</f>
        <v>EH969116 Corp</v>
      </c>
      <c r="N71" t="str">
        <f>[1]IT!E13</f>
        <v>EH969116 Corp</v>
      </c>
      <c r="O71" s="12"/>
      <c r="P71" t="str">
        <f>_xll.BDP(M71,"ticker")&amp;" "&amp;_xll.BDP(M71,"coupon")&amp;" "&amp;TEXT(_xll.BDP(M71,"maturity"),"mm/dd/yy")</f>
        <v>BTPS 5 09/01/40</v>
      </c>
      <c r="Q71" s="4">
        <f>IF(ISNUMBER(_xll.BDP($N71,Q$59)),_xll.BDP($N71,Q$59),NA())</f>
        <v>1.263807435488018</v>
      </c>
      <c r="R71" s="24" cm="1">
        <f t="array" ref="R71">_xll.BInterpol($B$66:$B$116,$C$66:$C$116,V71,"cubic")</f>
        <v>1.3837591388265114</v>
      </c>
      <c r="S71" s="25" cm="1">
        <f t="array" ref="S71">IF(ISNUMBER(Q71),_xll.BDP(M71,$S$59),NA())</f>
        <v>6.7739349999999998</v>
      </c>
      <c r="T71" s="24">
        <f t="shared" si="0"/>
        <v>1.4514984888265114</v>
      </c>
      <c r="U71" s="24">
        <f t="shared" si="1"/>
        <v>1.4514984888265114</v>
      </c>
      <c r="V71" s="6">
        <f>YEARFRAC($M$55,_xlfn.SINGLE(_xll.BDP(M71,"maturity")),1)</f>
        <v>19.107460643394933</v>
      </c>
      <c r="W71" s="4">
        <f t="shared" si="2"/>
        <v>1.2976906704013216</v>
      </c>
      <c r="X71" s="21" t="e">
        <f t="shared" ca="1" si="10"/>
        <v>#N/A</v>
      </c>
      <c r="Y71" s="24" t="e">
        <f t="shared" ca="1" si="3"/>
        <v>#N/A</v>
      </c>
      <c r="Z71" s="4">
        <f t="shared" ca="1" si="4"/>
        <v>1.4030026584831672</v>
      </c>
      <c r="AA71" s="25">
        <f t="shared" ca="1" si="5"/>
        <v>4.8495830343344259</v>
      </c>
      <c r="AB71" s="24" t="e">
        <f t="shared" ca="1" si="6"/>
        <v>#N/A</v>
      </c>
      <c r="AC71" s="22">
        <f>DATEVALUE(_xll.BDP(M71,$AC$59))</f>
        <v>51380</v>
      </c>
      <c r="AD71" s="21">
        <f>_xll.BDP(M71,$AD$59)</f>
        <v>5</v>
      </c>
      <c r="AE71" s="26">
        <f t="shared" ca="1" si="7"/>
        <v>4.8495830343344259</v>
      </c>
      <c r="AF71" s="25" t="e">
        <f t="shared" ca="1" si="8"/>
        <v>#N/A</v>
      </c>
      <c r="AG71" s="26" t="e">
        <f t="shared" ca="1" si="9"/>
        <v>#N/A</v>
      </c>
    </row>
    <row r="72" spans="2:33" x14ac:dyDescent="0.25">
      <c r="B72" s="16">
        <v>6</v>
      </c>
      <c r="C72" s="18">
        <v>0.19134999999999999</v>
      </c>
      <c r="D72" s="19"/>
      <c r="M72" t="str">
        <f>[1]IT!D14</f>
        <v>AZ128673 Corp</v>
      </c>
      <c r="N72" t="str">
        <f>[1]IT!E14</f>
        <v>AZ128673 Corp</v>
      </c>
      <c r="O72" s="12" t="str" cm="1">
        <f t="array" ref="O72">TEXT(DATEVALUE(_xll.BDP(M72,"Maturity")),"MMM-YY")</f>
        <v>Mar-40</v>
      </c>
      <c r="P72" t="str">
        <f>_xll.BDP(M72,"ticker")&amp;" "&amp;_xll.BDP(M72,"coupon")&amp;" "&amp;TEXT(_xll.BDP(M72,"maturity"),"mm/dd/yy")</f>
        <v>BTPS 3.1 03/01/40</v>
      </c>
      <c r="Q72" s="4">
        <f>IF(ISNUMBER(_xll.BDP($N72,Q$59)),_xll.BDP($N72,Q$59),NA())</f>
        <v>1.2665932326822782</v>
      </c>
      <c r="R72" s="24" cm="1">
        <f t="array" ref="R72">_xll.BInterpol($B$66:$B$116,$C$66:$C$116,V72,"cubic")</f>
        <v>1.3615475984275593</v>
      </c>
      <c r="S72" s="25" cm="1">
        <f t="array" ref="S72">IF(ISNUMBER(Q72),_xll.BDP(M72,$S$59),NA())</f>
        <v>3.793542</v>
      </c>
      <c r="T72" s="24">
        <f t="shared" si="0"/>
        <v>1.3994830184275593</v>
      </c>
      <c r="U72" s="24">
        <f t="shared" si="1"/>
        <v>1.3994830184275593</v>
      </c>
      <c r="V72" s="6">
        <f>YEARFRAC($M$55,_xlfn.SINGLE(_xll.BDP(M72,"maturity")),1)</f>
        <v>18.603696098562629</v>
      </c>
      <c r="W72" s="4">
        <f t="shared" si="2"/>
        <v>1.2726780268536344</v>
      </c>
      <c r="X72" s="21" t="b">
        <f t="shared" ca="1" si="10"/>
        <v>1</v>
      </c>
      <c r="Y72" s="24">
        <f t="shared" ca="1" si="3"/>
        <v>1.3994830184275593</v>
      </c>
      <c r="Z72" s="4">
        <f t="shared" ca="1" si="4"/>
        <v>1.3767697008745541</v>
      </c>
      <c r="AA72" s="25">
        <f t="shared" ca="1" si="5"/>
        <v>2.2713317553005208</v>
      </c>
      <c r="AB72" s="24">
        <f t="shared" ca="1" si="6"/>
        <v>1.6079505888063162E-2</v>
      </c>
      <c r="AC72" s="22">
        <f>DATEVALUE(_xll.BDP(M72,$AC$59))</f>
        <v>51196</v>
      </c>
      <c r="AD72" s="21">
        <f>_xll.BDP(M72,$AD$59)</f>
        <v>3.1</v>
      </c>
      <c r="AE72" s="26" t="e">
        <f t="shared" ca="1" si="7"/>
        <v>#N/A</v>
      </c>
      <c r="AF72" s="25">
        <f t="shared" ca="1" si="8"/>
        <v>2.2713317553005208</v>
      </c>
      <c r="AG72" s="26" t="e">
        <f t="shared" ca="1" si="9"/>
        <v>#N/A</v>
      </c>
    </row>
    <row r="73" spans="2:33" x14ac:dyDescent="0.25">
      <c r="B73" s="16">
        <v>7</v>
      </c>
      <c r="C73" s="18">
        <v>0.33839999999999998</v>
      </c>
      <c r="D73" s="19"/>
      <c r="M73" t="str">
        <f>[1]IT!D15</f>
        <v>EG939837 Corp</v>
      </c>
      <c r="N73" t="str">
        <f>[1]IT!E15</f>
        <v>EG939837 Corp</v>
      </c>
      <c r="O73" s="12" t="str" cm="1">
        <f t="array" ref="O73">TEXT(DATEVALUE(_xll.BDP(M73,"Maturity")),"MMM-YY")</f>
        <v>Aug-39</v>
      </c>
      <c r="P73" t="str">
        <f>_xll.BDP(M73,"ticker")&amp;" "&amp;_xll.BDP(M73,"coupon")&amp;" "&amp;TEXT(_xll.BDP(M73,"maturity"),"mm/dd/yy")</f>
        <v>BTPS 5 08/01/39</v>
      </c>
      <c r="Q73" s="4">
        <f>IF(ISNUMBER(_xll.BDP($N73,Q$59)),_xll.BDP($N73,Q$59),NA())</f>
        <v>1.2034045383208403</v>
      </c>
      <c r="R73" s="24" cm="1">
        <f t="array" ref="R73">_xll.BInterpol($B$66:$B$116,$C$66:$C$116,V73,"cubic")</f>
        <v>1.3354229038381789</v>
      </c>
      <c r="S73" s="25" cm="1">
        <f t="array" ref="S73">IF(ISNUMBER(Q73),_xll.BDP(M73,$S$59),NA())</f>
        <v>4.8345940000000001</v>
      </c>
      <c r="T73" s="24">
        <f t="shared" si="0"/>
        <v>1.3837688438381788</v>
      </c>
      <c r="U73" s="24">
        <f t="shared" si="1"/>
        <v>1.3837688438381788</v>
      </c>
      <c r="V73" s="6">
        <f>YEARFRAC($M$55,_xlfn.SINGLE(_xll.BDP(M73,"maturity")),1)</f>
        <v>18.022481625594466</v>
      </c>
      <c r="W73" s="4">
        <f t="shared" si="2"/>
        <v>1.2423034317173167</v>
      </c>
      <c r="X73" s="21" t="e">
        <f t="shared" ca="1" si="10"/>
        <v>#N/A</v>
      </c>
      <c r="Y73" s="24" t="e">
        <f t="shared" ca="1" si="3"/>
        <v>#N/A</v>
      </c>
      <c r="Z73" s="4">
        <f t="shared" ca="1" si="4"/>
        <v>1.344913193381827</v>
      </c>
      <c r="AA73" s="25">
        <f t="shared" ca="1" si="5"/>
        <v>3.8855650456351754</v>
      </c>
      <c r="AB73" s="24" t="e">
        <f t="shared" ca="1" si="6"/>
        <v>#N/A</v>
      </c>
      <c r="AC73" s="22">
        <f>DATEVALUE(_xll.BDP(M73,$AC$59))</f>
        <v>50983</v>
      </c>
      <c r="AD73" s="21">
        <f>_xll.BDP(M73,$AD$59)</f>
        <v>5</v>
      </c>
      <c r="AE73" s="26">
        <f t="shared" ca="1" si="7"/>
        <v>3.8855650456351754</v>
      </c>
      <c r="AF73" s="25" t="e">
        <f t="shared" ca="1" si="8"/>
        <v>#N/A</v>
      </c>
      <c r="AG73" s="26" t="e">
        <f t="shared" ca="1" si="9"/>
        <v>#N/A</v>
      </c>
    </row>
    <row r="74" spans="2:33" x14ac:dyDescent="0.25">
      <c r="B74" s="16">
        <v>8</v>
      </c>
      <c r="C74" s="18">
        <v>0.47134999999999999</v>
      </c>
      <c r="D74" s="19"/>
      <c r="M74" t="str">
        <f>[1]IT!D16</f>
        <v>AQ706282 Corp</v>
      </c>
      <c r="N74" t="str">
        <f>[1]IT!E16</f>
        <v>AQ706282 Corp</v>
      </c>
      <c r="O74" s="12"/>
      <c r="P74" t="str">
        <f>_xll.BDP(M74,"ticker")&amp;" "&amp;_xll.BDP(M74,"coupon")&amp;" "&amp;TEXT(_xll.BDP(M74,"maturity"),"mm/dd/yy")</f>
        <v>BTPS 2.95 09/01/38</v>
      </c>
      <c r="Q74" s="4">
        <f>IF(ISNUMBER(_xll.BDP($N74,Q$59)),_xll.BDP($N74,Q$59),NA())</f>
        <v>1.1831225681559587</v>
      </c>
      <c r="R74" s="24" cm="1">
        <f t="array" ref="R74">_xll.BInterpol($B$66:$B$116,$C$66:$C$116,V74,"cubic")</f>
        <v>1.2925960967109629</v>
      </c>
      <c r="S74" s="25" cm="1">
        <f t="array" ref="S74">IF(ISNUMBER(Q74),_xll.BDP(M74,$S$59),NA())</f>
        <v>1.5828100000000001</v>
      </c>
      <c r="T74" s="24">
        <f t="shared" si="0"/>
        <v>1.3084241967109629</v>
      </c>
      <c r="U74" s="24">
        <f t="shared" si="1"/>
        <v>1.3084241967109629</v>
      </c>
      <c r="V74" s="6">
        <f>YEARFRAC($M$55,_xlfn.SINGLE(_xll.BDP(M74,"maturity")),1)</f>
        <v>17.107392759355033</v>
      </c>
      <c r="W74" s="4">
        <f t="shared" si="2"/>
        <v>1.1909970471395113</v>
      </c>
      <c r="X74" s="21" t="b">
        <f t="shared" ca="1" si="10"/>
        <v>1</v>
      </c>
      <c r="Y74" s="24">
        <f t="shared" ca="1" si="3"/>
        <v>1.3084241967109629</v>
      </c>
      <c r="Z74" s="4">
        <f t="shared" ca="1" si="4"/>
        <v>1.291103678641222</v>
      </c>
      <c r="AA74" s="25">
        <f t="shared" ca="1" si="5"/>
        <v>1.7320518069740887</v>
      </c>
      <c r="AB74" s="24">
        <f t="shared" ca="1" si="6"/>
        <v>1.378913545647607E-2</v>
      </c>
      <c r="AC74" s="22">
        <f>DATEVALUE(_xll.BDP(M74,$AC$59))</f>
        <v>50649</v>
      </c>
      <c r="AD74" s="21">
        <f>_xll.BDP(M74,$AD$59)</f>
        <v>2.95</v>
      </c>
      <c r="AE74" s="26" t="e">
        <f t="shared" ca="1" si="7"/>
        <v>#N/A</v>
      </c>
      <c r="AF74" s="25">
        <f t="shared" ca="1" si="8"/>
        <v>1.7320518069740887</v>
      </c>
      <c r="AG74" s="26" t="e">
        <f t="shared" ca="1" si="9"/>
        <v>#N/A</v>
      </c>
    </row>
    <row r="75" spans="2:33" x14ac:dyDescent="0.25">
      <c r="B75" s="16">
        <v>9</v>
      </c>
      <c r="C75" s="18">
        <v>0.59065000000000001</v>
      </c>
      <c r="D75" s="19"/>
      <c r="M75" t="str">
        <f>[1]IT!D17</f>
        <v>IT0005433195 Govt</v>
      </c>
      <c r="N75" t="str">
        <f>[1]IT!E17</f>
        <v>IT0005433195 Govt</v>
      </c>
      <c r="O75" s="12" t="str" cm="1">
        <f t="array" ref="O75">TEXT(DATEVALUE(_xll.BDP(M75,"Maturity")),"MMM-YY")</f>
        <v>Mar-37</v>
      </c>
      <c r="P75" t="str">
        <f>_xll.BDP(M75,"ticker")&amp;" "&amp;_xll.BDP(M75,"coupon")&amp;" "&amp;TEXT(_xll.BDP(M75,"maturity"),"mm/dd/yy")</f>
        <v>BTPS 0.95 03/01/37</v>
      </c>
      <c r="Q75" s="4">
        <f>IF(ISNUMBER(_xll.BDP($N75,Q$59)),_xll.BDP($N75,Q$59),NA())</f>
        <v>1.1015337476721454</v>
      </c>
      <c r="R75" s="24" cm="1">
        <f t="array" ref="R75">_xll.BInterpol($B$66:$B$116,$C$66:$C$116,V75,"cubic")</f>
        <v>1.2126213099047654</v>
      </c>
      <c r="S75" s="25" cm="1">
        <f t="array" ref="S75">IF(ISNUMBER(Q75),_xll.BDP(M75,$S$59),NA())</f>
        <v>-4.8552780000000002</v>
      </c>
      <c r="T75" s="24">
        <f t="shared" si="0"/>
        <v>1.1640685299047653</v>
      </c>
      <c r="U75" s="24">
        <f t="shared" si="1"/>
        <v>1.1640685299047653</v>
      </c>
      <c r="V75" s="6">
        <f>YEARFRAC($M$55,_xlfn.SINGLE(_xll.BDP(M75,"maturity")),1)</f>
        <v>15.603639877597036</v>
      </c>
      <c r="W75" s="4">
        <f t="shared" si="2"/>
        <v>1.0966464021833584</v>
      </c>
      <c r="X75" s="21" t="b">
        <f t="shared" ca="1" si="10"/>
        <v>1</v>
      </c>
      <c r="Y75" s="24">
        <f t="shared" ca="1" si="3"/>
        <v>1.1640685299047653</v>
      </c>
      <c r="Z75" s="4">
        <f t="shared" ca="1" si="4"/>
        <v>1.1921498649525075</v>
      </c>
      <c r="AA75" s="25">
        <f t="shared" ca="1" si="5"/>
        <v>-2.808133504774224</v>
      </c>
      <c r="AB75" s="24">
        <f t="shared" ca="1" si="6"/>
        <v>4.5457433064817017E-3</v>
      </c>
      <c r="AC75" s="22">
        <f>DATEVALUE(_xll.BDP(M75,$AC$59))</f>
        <v>50100</v>
      </c>
      <c r="AD75" s="21">
        <f>_xll.BDP(M75,$AD$59)</f>
        <v>0.95</v>
      </c>
      <c r="AE75" s="26" t="e">
        <f t="shared" ca="1" si="7"/>
        <v>#N/A</v>
      </c>
      <c r="AF75" s="25" t="e">
        <f t="shared" ca="1" si="8"/>
        <v>#N/A</v>
      </c>
      <c r="AG75" s="26">
        <f t="shared" ca="1" si="9"/>
        <v>-2.808133504774224</v>
      </c>
    </row>
    <row r="76" spans="2:33" x14ac:dyDescent="0.25">
      <c r="B76" s="16">
        <v>10</v>
      </c>
      <c r="C76" s="18">
        <v>0.70245000000000002</v>
      </c>
      <c r="D76" s="19"/>
      <c r="M76" t="str">
        <f>[1]IT!D18</f>
        <v>EF130795 Corp</v>
      </c>
      <c r="N76" t="str">
        <f>[1]IT!E18</f>
        <v>EF130795 Corp</v>
      </c>
      <c r="O76" s="12"/>
      <c r="P76" t="str">
        <f>_xll.BDP(M76,"ticker")&amp;" "&amp;_xll.BDP(M76,"coupon")&amp;" "&amp;TEXT(_xll.BDP(M76,"maturity"),"mm/dd/yy")</f>
        <v>BTPS 4 02/01/37</v>
      </c>
      <c r="Q76" s="4">
        <f>IF(ISNUMBER(_xll.BDP($N76,Q$59)),_xll.BDP($N76,Q$59),NA())</f>
        <v>1.1013383307164393</v>
      </c>
      <c r="R76" s="24" cm="1">
        <f t="array" ref="R76">_xll.BInterpol($B$66:$B$116,$C$66:$C$116,V76,"cubic")</f>
        <v>1.2080703684033991</v>
      </c>
      <c r="S76" s="25" cm="1">
        <f t="array" ref="S76">IF(ISNUMBER(Q76),_xll.BDP(M76,$S$59),NA())</f>
        <v>5.0375560000000004</v>
      </c>
      <c r="T76" s="24">
        <f t="shared" si="0"/>
        <v>1.2584459284033991</v>
      </c>
      <c r="U76" s="24">
        <f t="shared" si="1"/>
        <v>1.2584459284033991</v>
      </c>
      <c r="V76" s="6">
        <f>YEARFRAC($M$55,_xlfn.SINGLE(_xll.BDP(M76,"maturity")),1)</f>
        <v>15.526976968916088</v>
      </c>
      <c r="W76" s="4">
        <f t="shared" si="2"/>
        <v>1.0914796480607667</v>
      </c>
      <c r="X76" s="21" t="e">
        <f t="shared" ca="1" si="10"/>
        <v>#N/A</v>
      </c>
      <c r="Y76" s="24" t="e">
        <f t="shared" ca="1" si="3"/>
        <v>#N/A</v>
      </c>
      <c r="Z76" s="4">
        <f t="shared" ca="1" si="4"/>
        <v>1.186731035806613</v>
      </c>
      <c r="AA76" s="25">
        <f t="shared" ca="1" si="5"/>
        <v>7.1714892596786095</v>
      </c>
      <c r="AB76" s="24" t="e">
        <f t="shared" ca="1" si="6"/>
        <v>#N/A</v>
      </c>
      <c r="AC76" s="22">
        <f>DATEVALUE(_xll.BDP(M76,$AC$59))</f>
        <v>50072</v>
      </c>
      <c r="AD76" s="21">
        <f>_xll.BDP(M76,$AD$59)</f>
        <v>4</v>
      </c>
      <c r="AE76" s="26">
        <f t="shared" ca="1" si="7"/>
        <v>7.1714892596786095</v>
      </c>
      <c r="AF76" s="25" t="e">
        <f t="shared" ca="1" si="8"/>
        <v>#N/A</v>
      </c>
      <c r="AG76" s="26" t="e">
        <f t="shared" ca="1" si="9"/>
        <v>#N/A</v>
      </c>
    </row>
    <row r="77" spans="2:33" x14ac:dyDescent="0.25">
      <c r="B77" s="16">
        <v>11</v>
      </c>
      <c r="C77" s="18">
        <v>0.80920000000000003</v>
      </c>
      <c r="D77" s="19"/>
      <c r="M77" t="str">
        <f>[1]IT!D19</f>
        <v>JK840318 Corp</v>
      </c>
      <c r="N77" t="str">
        <f>[1]IT!E19</f>
        <v>JK840318 Corp</v>
      </c>
      <c r="O77" s="12"/>
      <c r="P77" t="str">
        <f>_xll.BDP(M77,"ticker")&amp;" "&amp;_xll.BDP(M77,"coupon")&amp;" "&amp;TEXT(_xll.BDP(M77,"maturity"),"mm/dd/yy")</f>
        <v>BTPS 2.25 09/01/36</v>
      </c>
      <c r="Q77" s="4">
        <f>IF(ISNUMBER(_xll.BDP($N77,Q$59)),_xll.BDP($N77,Q$59),NA())</f>
        <v>1.0384145948012735</v>
      </c>
      <c r="R77" s="24" cm="1">
        <f t="array" ref="R77">_xll.BInterpol($B$66:$B$116,$C$66:$C$116,V77,"cubic")</f>
        <v>1.1819276439126045</v>
      </c>
      <c r="S77" s="25" cm="1">
        <f t="array" ref="S77">IF(ISNUMBER(Q77),_xll.BDP(M77,$S$59),NA())</f>
        <v>-3.5075340000000002</v>
      </c>
      <c r="T77" s="24">
        <f t="shared" si="0"/>
        <v>1.1468523039126046</v>
      </c>
      <c r="U77" s="24">
        <f t="shared" si="1"/>
        <v>1.1468523039126046</v>
      </c>
      <c r="V77" s="6">
        <f>YEARFRAC($M$55,_xlfn.SINGLE(_xll.BDP(M77,"maturity")),1)</f>
        <v>15.107460643394935</v>
      </c>
      <c r="W77" s="4">
        <f t="shared" si="2"/>
        <v>1.0625623979935277</v>
      </c>
      <c r="X77" s="21" t="b">
        <f t="shared" ca="1" si="10"/>
        <v>1</v>
      </c>
      <c r="Y77" s="24">
        <f t="shared" ca="1" si="3"/>
        <v>1.1468523039126046</v>
      </c>
      <c r="Z77" s="4">
        <f t="shared" ca="1" si="4"/>
        <v>1.156402974171493</v>
      </c>
      <c r="AA77" s="25">
        <f t="shared" ca="1" si="5"/>
        <v>-0.95506702588883385</v>
      </c>
      <c r="AB77" s="24">
        <f t="shared" ca="1" si="6"/>
        <v>7.1047882398468393E-3</v>
      </c>
      <c r="AC77" s="22">
        <f>DATEVALUE(_xll.BDP(M77,$AC$59))</f>
        <v>49919</v>
      </c>
      <c r="AD77" s="21">
        <f>_xll.BDP(M77,$AD$59)</f>
        <v>2.25</v>
      </c>
      <c r="AE77" s="26" t="e">
        <f t="shared" ca="1" si="7"/>
        <v>#N/A</v>
      </c>
      <c r="AF77" s="25">
        <f t="shared" ca="1" si="8"/>
        <v>-0.95506702588883385</v>
      </c>
      <c r="AG77" s="26" t="e">
        <f t="shared" ca="1" si="9"/>
        <v>#N/A</v>
      </c>
    </row>
    <row r="78" spans="2:33" x14ac:dyDescent="0.25">
      <c r="B78" s="16">
        <v>12</v>
      </c>
      <c r="C78" s="18">
        <v>0.91385000000000005</v>
      </c>
      <c r="D78" s="19"/>
      <c r="M78" t="str">
        <f>[1]IT!D20</f>
        <v>BG013029 Corp</v>
      </c>
      <c r="N78" t="str">
        <f>[1]IT!E20</f>
        <v>BG013029 Corp</v>
      </c>
      <c r="O78" s="12"/>
      <c r="P78" t="str">
        <f>_xll.BDP(M78,"ticker")&amp;" "&amp;_xll.BDP(M78,"coupon")&amp;" "&amp;TEXT(_xll.BDP(M78,"maturity"),"mm/dd/yy")</f>
        <v>BTPS 1.45 03/01/36</v>
      </c>
      <c r="Q78" s="4">
        <f>IF(ISNUMBER(_xll.BDP($N78,Q$59)),_xll.BDP($N78,Q$59),NA())</f>
        <v>1.0133971056468516</v>
      </c>
      <c r="R78" s="24" cm="1">
        <f t="array" ref="R78">_xll.BInterpol($B$66:$B$116,$C$66:$C$116,V78,"cubic")</f>
        <v>1.1472573002654096</v>
      </c>
      <c r="S78" s="25" cm="1">
        <f t="array" ref="S78">IF(ISNUMBER(Q78),_xll.BDP(M78,$S$59),NA())</f>
        <v>-5.211608</v>
      </c>
      <c r="T78" s="24">
        <f t="shared" si="0"/>
        <v>1.0951412202654096</v>
      </c>
      <c r="U78" s="24">
        <f t="shared" si="1"/>
        <v>1.0951412202654096</v>
      </c>
      <c r="V78" s="6">
        <f>YEARFRAC($M$55,_xlfn.SINGLE(_xll.BDP(M78,"maturity")),1)</f>
        <v>14.603696098562628</v>
      </c>
      <c r="W78" s="4">
        <f t="shared" si="2"/>
        <v>1.0263654049552398</v>
      </c>
      <c r="X78" s="21" t="b">
        <f t="shared" ca="1" si="10"/>
        <v>1</v>
      </c>
      <c r="Y78" s="24">
        <f t="shared" ca="1" si="3"/>
        <v>1.0951412202654096</v>
      </c>
      <c r="Z78" s="4">
        <f t="shared" ca="1" si="4"/>
        <v>1.1184400062779825</v>
      </c>
      <c r="AA78" s="25">
        <f t="shared" ca="1" si="5"/>
        <v>-2.3298786012572847</v>
      </c>
      <c r="AB78" s="24">
        <f t="shared" ca="1" si="6"/>
        <v>4.7301127715785934E-3</v>
      </c>
      <c r="AC78" s="22">
        <f>DATEVALUE(_xll.BDP(M78,$AC$59))</f>
        <v>49735</v>
      </c>
      <c r="AD78" s="21">
        <f>_xll.BDP(M78,$AD$59)</f>
        <v>1.45</v>
      </c>
      <c r="AE78" s="26" t="e">
        <f t="shared" ca="1" si="7"/>
        <v>#N/A</v>
      </c>
      <c r="AF78" s="25">
        <f t="shared" ca="1" si="8"/>
        <v>-2.3298786012572847</v>
      </c>
      <c r="AG78" s="26" t="e">
        <f t="shared" ca="1" si="9"/>
        <v>#N/A</v>
      </c>
    </row>
    <row r="79" spans="2:33" x14ac:dyDescent="0.25">
      <c r="B79" s="16">
        <v>13</v>
      </c>
      <c r="C79" s="18">
        <v>1.01285</v>
      </c>
      <c r="D79" s="19"/>
      <c r="M79" t="str">
        <f>[1]IT!D21</f>
        <v>AW703520 Corp</v>
      </c>
      <c r="N79" t="str">
        <f>[1]IT!E21</f>
        <v>AW703520 Corp</v>
      </c>
      <c r="O79" s="12" t="str" cm="1">
        <f t="array" ref="O79">TEXT(DATEVALUE(_xll.BDP(M79,"Maturity")),"MMM-YY")</f>
        <v>Mar-35</v>
      </c>
      <c r="P79" t="str">
        <f>_xll.BDP(M79,"ticker")&amp;" "&amp;_xll.BDP(M79,"coupon")&amp;" "&amp;TEXT(_xll.BDP(M79,"maturity"),"mm/dd/yy")</f>
        <v>BTPS 3.35 03/01/35</v>
      </c>
      <c r="Q79" s="4">
        <f>IF(ISNUMBER(_xll.BDP($N79,Q$59)),_xll.BDP($N79,Q$59),NA())</f>
        <v>0.95445341182829324</v>
      </c>
      <c r="R79" s="24" cm="1">
        <f t="array" ref="R79">_xll.BInterpol($B$66:$B$116,$C$66:$C$116,V79,"cubic")</f>
        <v>1.0674833850743586</v>
      </c>
      <c r="S79" s="25" cm="1">
        <f t="array" ref="S79">IF(ISNUMBER(Q79),_xll.BDP(M79,$S$59),NA())</f>
        <v>2.175189</v>
      </c>
      <c r="T79" s="24">
        <f t="shared" si="0"/>
        <v>1.0892352750743586</v>
      </c>
      <c r="U79" s="24">
        <f t="shared" si="1"/>
        <v>1.0892352750743586</v>
      </c>
      <c r="V79" s="6">
        <f>YEARFRAC($M$55,_xlfn.SINGLE(_xll.BDP(M79,"maturity")),1)</f>
        <v>13.603504928806133</v>
      </c>
      <c r="W79" s="4">
        <f t="shared" si="2"/>
        <v>0.94952637916916371</v>
      </c>
      <c r="X79" s="21" t="e">
        <f t="shared" ca="1" si="10"/>
        <v>#N/A</v>
      </c>
      <c r="Y79" s="24" t="e">
        <f t="shared" ca="1" si="3"/>
        <v>#N/A</v>
      </c>
      <c r="Z79" s="4">
        <f t="shared" ca="1" si="4"/>
        <v>1.0378521666803702</v>
      </c>
      <c r="AA79" s="25">
        <f t="shared" ca="1" si="5"/>
        <v>5.1383108393988408</v>
      </c>
      <c r="AB79" s="24" t="e">
        <f t="shared" ca="1" si="6"/>
        <v>#N/A</v>
      </c>
      <c r="AC79" s="22">
        <f>DATEVALUE(_xll.BDP(M79,$AC$59))</f>
        <v>49369</v>
      </c>
      <c r="AD79" s="21">
        <f>_xll.BDP(M79,$AD$59)</f>
        <v>3.35</v>
      </c>
      <c r="AE79" s="26">
        <f t="shared" ca="1" si="7"/>
        <v>5.1383108393988408</v>
      </c>
      <c r="AF79" s="25" t="e">
        <f t="shared" ca="1" si="8"/>
        <v>#N/A</v>
      </c>
      <c r="AG79" s="26" t="e">
        <f t="shared" ca="1" si="9"/>
        <v>#N/A</v>
      </c>
    </row>
    <row r="80" spans="2:33" x14ac:dyDescent="0.25">
      <c r="B80" s="16">
        <v>14</v>
      </c>
      <c r="C80" s="18">
        <v>1.1008</v>
      </c>
      <c r="D80" s="19"/>
      <c r="M80" t="str">
        <f>[1]IT!D22</f>
        <v>ED154470 Corp</v>
      </c>
      <c r="N80" t="str">
        <f>[1]IT!E22</f>
        <v>ED154470 Corp</v>
      </c>
      <c r="O80" s="12"/>
      <c r="P80" t="str">
        <f>_xll.BDP(M80,"ticker")&amp;" "&amp;_xll.BDP(M80,"coupon")&amp;" "&amp;TEXT(_xll.BDP(M80,"maturity"),"mm/dd/yy")</f>
        <v>BTPS 5 08/01/34</v>
      </c>
      <c r="Q80" s="4">
        <f>IF(ISNUMBER(_xll.BDP($N80,Q$59)),_xll.BDP($N80,Q$59),NA())</f>
        <v>0.89426749445205012</v>
      </c>
      <c r="R80" s="24" cm="1">
        <f t="array" ref="R80">_xll.BInterpol($B$66:$B$116,$C$66:$C$116,V80,"cubic")</f>
        <v>1.0149657106795358</v>
      </c>
      <c r="S80" s="25" cm="1">
        <f t="array" ref="S80">IF(ISNUMBER(Q80),_xll.BDP(M80,$S$59),NA())</f>
        <v>4.7782640000000001</v>
      </c>
      <c r="T80" s="24">
        <f t="shared" si="0"/>
        <v>1.0627483506795359</v>
      </c>
      <c r="U80" s="24">
        <f t="shared" si="1"/>
        <v>1.0627483506795359</v>
      </c>
      <c r="V80" s="6">
        <f>YEARFRAC($M$55,_xlfn.SINGLE(_xll.BDP(M80,"maturity")),1)</f>
        <v>13.022491687854489</v>
      </c>
      <c r="W80" s="4">
        <f t="shared" si="2"/>
        <v>0.90171984217981882</v>
      </c>
      <c r="X80" s="21" t="e">
        <f t="shared" ca="1" si="10"/>
        <v>#N/A</v>
      </c>
      <c r="Y80" s="24" t="e">
        <f t="shared" ca="1" si="3"/>
        <v>#N/A</v>
      </c>
      <c r="Z80" s="4">
        <f t="shared" ca="1" si="4"/>
        <v>0.98771324970163921</v>
      </c>
      <c r="AA80" s="25">
        <f t="shared" ca="1" si="5"/>
        <v>7.5035100977896674</v>
      </c>
      <c r="AB80" s="24" t="e">
        <f t="shared" ca="1" si="6"/>
        <v>#N/A</v>
      </c>
      <c r="AC80" s="22">
        <f>DATEVALUE(_xll.BDP(M80,$AC$59))</f>
        <v>49157</v>
      </c>
      <c r="AD80" s="21">
        <f>_xll.BDP(M80,$AD$59)</f>
        <v>5</v>
      </c>
      <c r="AE80" s="26">
        <f t="shared" ca="1" si="7"/>
        <v>7.5035100977896674</v>
      </c>
      <c r="AF80" s="25" t="e">
        <f t="shared" ca="1" si="8"/>
        <v>#N/A</v>
      </c>
      <c r="AG80" s="26" t="e">
        <f t="shared" ca="1" si="9"/>
        <v>#N/A</v>
      </c>
    </row>
    <row r="81" spans="2:33" x14ac:dyDescent="0.25">
      <c r="B81" s="16">
        <v>15</v>
      </c>
      <c r="C81" s="18">
        <v>1.1748499999999999</v>
      </c>
      <c r="D81" s="19"/>
      <c r="M81" t="str">
        <f>[1]IT!D23</f>
        <v>AM201615 Corp</v>
      </c>
      <c r="N81" t="str">
        <f>[1]IT!E23</f>
        <v>AM201615 Corp</v>
      </c>
      <c r="O81" s="12"/>
      <c r="P81" t="str">
        <f>_xll.BDP(M81,"ticker")&amp;" "&amp;_xll.BDP(M81,"coupon")&amp;" "&amp;TEXT(_xll.BDP(M81,"maturity"),"mm/dd/yy")</f>
        <v>BTPS 2.45 09/01/33</v>
      </c>
      <c r="Q81" s="4">
        <f>IF(ISNUMBER(_xll.BDP($N81,Q$59)),_xll.BDP($N81,Q$59),NA())</f>
        <v>0.82706059725510261</v>
      </c>
      <c r="R81" s="24" cm="1">
        <f t="array" ref="R81">_xll.BInterpol($B$66:$B$116,$C$66:$C$116,V81,"cubic")</f>
        <v>0.92485631711343441</v>
      </c>
      <c r="S81" s="25" cm="1">
        <f t="array" ref="S81">IF(ISNUMBER(Q81),_xll.BDP(M81,$S$59),NA())</f>
        <v>1.4091439247131348</v>
      </c>
      <c r="T81" s="24">
        <f t="shared" si="0"/>
        <v>0.93894775636056571</v>
      </c>
      <c r="U81" s="24">
        <f t="shared" si="1"/>
        <v>0.93894775636056571</v>
      </c>
      <c r="V81" s="6">
        <f>YEARFRAC($M$55,_xlfn.SINGLE(_xll.BDP(M81,"maturity")),1)</f>
        <v>12.107413647851727</v>
      </c>
      <c r="W81" s="4">
        <f t="shared" si="2"/>
        <v>0.82148143810327678</v>
      </c>
      <c r="X81" s="21" t="b">
        <f t="shared" ca="1" si="10"/>
        <v>1</v>
      </c>
      <c r="Y81" s="24">
        <f t="shared" ca="1" si="3"/>
        <v>0.93894775636056571</v>
      </c>
      <c r="Z81" s="4">
        <f t="shared" ca="1" si="4"/>
        <v>0.90356018332504151</v>
      </c>
      <c r="AA81" s="25">
        <f t="shared" ca="1" si="5"/>
        <v>3.53875730355242</v>
      </c>
      <c r="AB81" s="24">
        <f t="shared" ca="1" si="6"/>
        <v>1.3798335924922689E-2</v>
      </c>
      <c r="AC81" s="22">
        <f>DATEVALUE(_xll.BDP(M81,$AC$59))</f>
        <v>48823</v>
      </c>
      <c r="AD81" s="21">
        <f>_xll.BDP(M81,$AD$59)</f>
        <v>2.4500000000000002</v>
      </c>
      <c r="AE81" s="26" t="e">
        <f t="shared" ca="1" si="7"/>
        <v>#N/A</v>
      </c>
      <c r="AF81" s="25">
        <f t="shared" ca="1" si="8"/>
        <v>3.53875730355242</v>
      </c>
      <c r="AG81" s="26" t="e">
        <f t="shared" ca="1" si="9"/>
        <v>#N/A</v>
      </c>
    </row>
    <row r="82" spans="2:33" x14ac:dyDescent="0.25">
      <c r="B82" s="16">
        <v>16</v>
      </c>
      <c r="C82" s="18">
        <v>1.23525</v>
      </c>
      <c r="D82" s="19"/>
      <c r="M82" t="str">
        <f>[1]IT!D24</f>
        <v>EC534684 Corp</v>
      </c>
      <c r="N82" t="str">
        <f>[1]IT!E24</f>
        <v>EC534684 Corp</v>
      </c>
      <c r="O82" s="12"/>
      <c r="P82" t="str">
        <f>_xll.BDP(M82,"ticker")&amp;" "&amp;_xll.BDP(M82,"coupon")&amp;" "&amp;TEXT(_xll.BDP(M82,"maturity"),"mm/dd/yy")</f>
        <v>BTPS 5.75 02/01/33</v>
      </c>
      <c r="Q82" s="4">
        <f>IF(ISNUMBER(_xll.BDP($N82,Q$59)),_xll.BDP($N82,Q$59),NA())</f>
        <v>0.74527850865451217</v>
      </c>
      <c r="R82" s="24" cm="1">
        <f t="array" ref="R82">_xll.BInterpol($B$66:$B$116,$C$66:$C$116,V82,"cubic")</f>
        <v>0.86471173479430441</v>
      </c>
      <c r="S82" s="25" cm="1">
        <f t="array" ref="S82">IF(ISNUMBER(Q82),_xll.BDP(M82,$S$59),NA())</f>
        <v>5.8093089999999998</v>
      </c>
      <c r="T82" s="24">
        <f t="shared" si="0"/>
        <v>0.92280482479430437</v>
      </c>
      <c r="U82" s="24">
        <f t="shared" si="1"/>
        <v>0.92280482479430437</v>
      </c>
      <c r="V82" s="6">
        <f>YEARFRAC($M$55,_xlfn.SINGLE(_xll.BDP(M82,"maturity")),1)</f>
        <v>11.526958719460826</v>
      </c>
      <c r="W82" s="4">
        <f t="shared" si="2"/>
        <v>0.76734898615622416</v>
      </c>
      <c r="X82" s="21" t="e">
        <f t="shared" ca="1" si="10"/>
        <v>#N/A</v>
      </c>
      <c r="Y82" s="24" t="e">
        <f t="shared" ca="1" si="3"/>
        <v>#N/A</v>
      </c>
      <c r="Z82" s="4">
        <f t="shared" ca="1" si="4"/>
        <v>0.84678672335588823</v>
      </c>
      <c r="AA82" s="25">
        <f t="shared" ca="1" si="5"/>
        <v>7.6018101438416146</v>
      </c>
      <c r="AB82" s="24" t="e">
        <f t="shared" ca="1" si="6"/>
        <v>#N/A</v>
      </c>
      <c r="AC82" s="22">
        <f>DATEVALUE(_xll.BDP(M82,$AC$59))</f>
        <v>48611</v>
      </c>
      <c r="AD82" s="21">
        <f>_xll.BDP(M82,$AD$59)</f>
        <v>5.75</v>
      </c>
      <c r="AE82" s="26">
        <f t="shared" ca="1" si="7"/>
        <v>7.6018101438416146</v>
      </c>
      <c r="AF82" s="25" t="e">
        <f t="shared" ca="1" si="8"/>
        <v>#N/A</v>
      </c>
      <c r="AG82" s="26" t="e">
        <f t="shared" ca="1" si="9"/>
        <v>#N/A</v>
      </c>
    </row>
    <row r="83" spans="2:33" x14ac:dyDescent="0.25">
      <c r="B83" s="16">
        <v>17</v>
      </c>
      <c r="C83" s="18">
        <v>1.28735</v>
      </c>
      <c r="D83" s="19"/>
      <c r="M83" t="str">
        <f>[1]IT!D25</f>
        <v>EK808607 Corp</v>
      </c>
      <c r="N83" t="str">
        <f>[1]IT!E25</f>
        <v>EK808607 Corp</v>
      </c>
      <c r="O83" s="12"/>
      <c r="P83" t="str">
        <f>_xll.BDP(M83,"ticker")&amp;" "&amp;_xll.BDP(M83,"coupon")&amp;" "&amp;TEXT(_xll.BDP(M83,"maturity"),"mm/dd/yy")</f>
        <v>BTPS 1.65 03/01/32</v>
      </c>
      <c r="Q83" s="4">
        <f>IF(ISNUMBER(_xll.BDP($N83,Q$59)),_xll.BDP($N83,Q$59),NA())</f>
        <v>0.67818267987316272</v>
      </c>
      <c r="R83" s="24" cm="1">
        <f t="array" ref="R83">_xll.BInterpol($B$66:$B$116,$C$66:$C$116,V83,"cubic")</f>
        <v>0.76724557677635374</v>
      </c>
      <c r="S83" s="25" cm="1">
        <f t="array" ref="S83">IF(ISNUMBER(Q83),_xll.BDP(M83,$S$59),NA())</f>
        <v>-0.62362640000000003</v>
      </c>
      <c r="T83" s="24">
        <f t="shared" si="0"/>
        <v>0.76100931277635375</v>
      </c>
      <c r="U83" s="24">
        <f t="shared" si="1"/>
        <v>0.76100931277635375</v>
      </c>
      <c r="V83" s="6">
        <f>YEARFRAC($M$55,_xlfn.SINGLE(_xll.BDP(M83,"maturity")),1)</f>
        <v>10.603696098562628</v>
      </c>
      <c r="W83" s="4">
        <f t="shared" si="2"/>
        <v>0.67592939281344666</v>
      </c>
      <c r="X83" s="21" t="b">
        <f t="shared" ca="1" si="10"/>
        <v>1</v>
      </c>
      <c r="Y83" s="24">
        <f t="shared" ca="1" si="3"/>
        <v>0.76100931277635375</v>
      </c>
      <c r="Z83" s="4">
        <f t="shared" ca="1" si="4"/>
        <v>0.750906961099432</v>
      </c>
      <c r="AA83" s="25">
        <f t="shared" ca="1" si="5"/>
        <v>1.010235167692175</v>
      </c>
      <c r="AB83" s="24">
        <f t="shared" ca="1" si="6"/>
        <v>7.2385927808946765E-3</v>
      </c>
      <c r="AC83" s="22">
        <f>DATEVALUE(_xll.BDP(M83,$AC$59))</f>
        <v>48274</v>
      </c>
      <c r="AD83" s="21">
        <f>_xll.BDP(M83,$AD$59)</f>
        <v>1.65</v>
      </c>
      <c r="AE83" s="26" t="e">
        <f t="shared" ca="1" si="7"/>
        <v>#N/A</v>
      </c>
      <c r="AF83" s="25">
        <f t="shared" ca="1" si="8"/>
        <v>1.010235167692175</v>
      </c>
      <c r="AG83" s="26" t="e">
        <f t="shared" ca="1" si="9"/>
        <v>#N/A</v>
      </c>
    </row>
    <row r="84" spans="2:33" x14ac:dyDescent="0.25">
      <c r="B84" s="16">
        <v>18</v>
      </c>
      <c r="C84" s="18">
        <v>1.3344</v>
      </c>
      <c r="D84" s="19"/>
      <c r="M84" t="str">
        <f>[1]IT!D26</f>
        <v xml:space="preserve"> IT0005449969 Govt</v>
      </c>
      <c r="N84" t="str">
        <f>[1]IT!E26</f>
        <v xml:space="preserve"> IT0005449969 Govt</v>
      </c>
      <c r="O84" s="12" t="str" cm="1">
        <f t="array" ref="O84">TEXT(DATEVALUE(_xll.BDP(M84,"Maturity")),"MMM-YY")</f>
        <v>Dec-31</v>
      </c>
      <c r="P84" t="str">
        <f>_xll.BDP(M84,"ticker")&amp;" "&amp;_xll.BDP(M84,"coupon")&amp;" "&amp;TEXT(_xll.BDP(M84,"maturity"),"mm/dd/yy")</f>
        <v>BTPS 0.95 12/01/31</v>
      </c>
      <c r="Q84" s="4">
        <f>IF(ISNUMBER(_xll.BDP($N84,Q$59)),_xll.BDP($N84,Q$59),NA())</f>
        <v>0.67203770730159818</v>
      </c>
      <c r="R84" s="24" cm="1">
        <f t="array" ref="R84">_xll.BInterpol($B$66:$B$116,$C$66:$C$116,V84,"cubic")</f>
        <v>0.74089518663099818</v>
      </c>
      <c r="S84" s="25" cm="1">
        <f t="array" ref="S84">IF(ISNUMBER(Q84),_xll.BDP(M84,$S$59),NA())</f>
        <v>-0.56913449999999999</v>
      </c>
      <c r="T84" s="24">
        <f t="shared" si="0"/>
        <v>0.73520384163099817</v>
      </c>
      <c r="U84" s="24">
        <f t="shared" si="1"/>
        <v>0.73520384163099817</v>
      </c>
      <c r="V84" s="6">
        <f>YEARFRAC($M$55,_xlfn.SINGLE(_xll.BDP(M84,"maturity")),1)</f>
        <v>10.35648493900921</v>
      </c>
      <c r="W84" s="4">
        <f t="shared" si="2"/>
        <v>0.6503290898142684</v>
      </c>
      <c r="X84" s="21" t="b">
        <f t="shared" ca="1" si="10"/>
        <v>1</v>
      </c>
      <c r="Y84" s="24">
        <f t="shared" ca="1" si="3"/>
        <v>0.73520384163099817</v>
      </c>
      <c r="Z84" s="4">
        <f t="shared" ca="1" si="4"/>
        <v>0.72405767337561633</v>
      </c>
      <c r="AA84" s="25">
        <f t="shared" ca="1" si="5"/>
        <v>1.1146168255381839</v>
      </c>
      <c r="AB84" s="24">
        <f t="shared" ca="1" si="6"/>
        <v>7.203723495951473E-3</v>
      </c>
      <c r="AC84" s="22">
        <f>DATEVALUE(_xll.BDP(M84,$AC$59))</f>
        <v>48183</v>
      </c>
      <c r="AD84" s="21">
        <f>_xll.BDP(M84,$AD$59)</f>
        <v>0.95</v>
      </c>
      <c r="AE84" s="26" t="e">
        <f t="shared" ca="1" si="7"/>
        <v>#N/A</v>
      </c>
      <c r="AF84" s="25" t="e">
        <f t="shared" ca="1" si="8"/>
        <v>#N/A</v>
      </c>
      <c r="AG84" s="26">
        <f t="shared" ca="1" si="9"/>
        <v>1.1146168255381839</v>
      </c>
    </row>
    <row r="85" spans="2:33" x14ac:dyDescent="0.25">
      <c r="B85" s="16">
        <v>19</v>
      </c>
      <c r="C85" s="18">
        <v>1.3790500000000001</v>
      </c>
      <c r="D85" s="19"/>
      <c r="M85" t="str">
        <f>[1]IT!D27</f>
        <v>IT0005436693 Govt</v>
      </c>
      <c r="N85" t="str">
        <f>[1]IT!E27</f>
        <v>IT0005436693 Govt</v>
      </c>
      <c r="O85" s="12"/>
      <c r="P85" t="str">
        <f>_xll.BDP(M85,"ticker")&amp;" "&amp;_xll.BDP(M85,"coupon")&amp;" "&amp;TEXT(_xll.BDP(M85,"maturity"),"mm/dd/yy")</f>
        <v>BTPS 0.6 08/01/31</v>
      </c>
      <c r="Q85" s="4">
        <f>IF(ISNUMBER(_xll.BDP($N85,Q$59)),_xll.BDP($N85,Q$59),NA())</f>
        <v>0.62863405192670196</v>
      </c>
      <c r="R85" s="24" cm="1">
        <f t="array" ref="R85">_xll.BInterpol($B$66:$B$116,$C$66:$C$116,V85,"cubic")</f>
        <v>0.7048859337033021</v>
      </c>
      <c r="S85" s="25" cm="1">
        <f t="array" ref="S85">IF(ISNUMBER(Q85),_xll.BDP(M85,$S$59),NA())</f>
        <v>-2.4587310000000002</v>
      </c>
      <c r="T85" s="24">
        <f t="shared" si="0"/>
        <v>0.68029862370330207</v>
      </c>
      <c r="U85" s="24">
        <f t="shared" si="1"/>
        <v>0.68029862370330207</v>
      </c>
      <c r="V85" s="6">
        <f>YEARFRAC($M$55,_xlfn.SINGLE(_xll.BDP(M85,"maturity")),1)</f>
        <v>10.022404779686333</v>
      </c>
      <c r="W85" s="4">
        <f t="shared" si="2"/>
        <v>0.61497662012304688</v>
      </c>
      <c r="X85" s="21" t="b">
        <f t="shared" ca="1" si="10"/>
        <v>1</v>
      </c>
      <c r="Y85" s="24">
        <f t="shared" ca="1" si="3"/>
        <v>0.68029862370330207</v>
      </c>
      <c r="Z85" s="4">
        <f t="shared" ca="1" si="4"/>
        <v>0.68698043133994402</v>
      </c>
      <c r="AA85" s="25">
        <f t="shared" ca="1" si="5"/>
        <v>-0.66818076366419454</v>
      </c>
      <c r="AB85" s="24">
        <f t="shared" ca="1" si="6"/>
        <v>4.2669641517388722E-3</v>
      </c>
      <c r="AC85" s="22">
        <f>DATEVALUE(_xll.BDP(M85,$AC$59))</f>
        <v>48061</v>
      </c>
      <c r="AD85" s="21">
        <f>_xll.BDP(M85,$AD$59)</f>
        <v>0.6</v>
      </c>
      <c r="AE85" s="26" t="e">
        <f t="shared" ca="1" si="7"/>
        <v>#N/A</v>
      </c>
      <c r="AF85" s="25" t="e">
        <f t="shared" ca="1" si="8"/>
        <v>#N/A</v>
      </c>
      <c r="AG85" s="26">
        <f t="shared" ca="1" si="9"/>
        <v>-0.66818076366419454</v>
      </c>
    </row>
    <row r="86" spans="2:33" x14ac:dyDescent="0.25">
      <c r="B86" s="16">
        <v>20</v>
      </c>
      <c r="C86" s="18">
        <v>1.42255</v>
      </c>
      <c r="D86" s="19"/>
      <c r="M86" t="str">
        <f>[1]IT!D28</f>
        <v>EC237370 Corp</v>
      </c>
      <c r="N86" t="str">
        <f>[1]IT!E28</f>
        <v>EC237370 Corp</v>
      </c>
      <c r="O86" s="12"/>
      <c r="P86" t="str">
        <f>_xll.BDP(M86,"ticker")&amp;" "&amp;_xll.BDP(M86,"coupon")&amp;" "&amp;TEXT(_xll.BDP(M86,"maturity"),"mm/dd/yy")</f>
        <v>BTPS 6 05/01/31</v>
      </c>
      <c r="Q86" s="4">
        <f>IF(ISNUMBER(_xll.BDP($N86,Q$59)),_xll.BDP($N86,Q$59),NA())</f>
        <v>0.54729992960069751</v>
      </c>
      <c r="R86" s="24" cm="1">
        <f t="array" ref="R86">_xll.BInterpol($B$66:$B$116,$C$66:$C$116,V86,"cubic")</f>
        <v>0.67732220043367286</v>
      </c>
      <c r="S86" s="25" cm="1">
        <f t="array" ref="S86">IF(ISNUMBER(Q86),_xll.BDP(M86,$S$59),NA())</f>
        <v>0.74008779999999996</v>
      </c>
      <c r="T86" s="24">
        <f t="shared" si="0"/>
        <v>0.68472307843367286</v>
      </c>
      <c r="U86" s="24">
        <f t="shared" si="1"/>
        <v>0.68472307843367286</v>
      </c>
      <c r="V86" s="6">
        <f>YEARFRAC($M$55,_xlfn.SINGLE(_xll.BDP(M86,"maturity")),1)</f>
        <v>9.7704754792133439</v>
      </c>
      <c r="W86" s="4">
        <f t="shared" si="2"/>
        <v>0.58774296904055001</v>
      </c>
      <c r="X86" s="21" t="e">
        <f t="shared" ca="1" si="10"/>
        <v>#N/A</v>
      </c>
      <c r="Y86" s="24" t="e">
        <f t="shared" ca="1" si="3"/>
        <v>#N/A</v>
      </c>
      <c r="Z86" s="4">
        <f t="shared" ca="1" si="4"/>
        <v>0.65841810792887212</v>
      </c>
      <c r="AA86" s="25">
        <f t="shared" ca="1" si="5"/>
        <v>2.630497050480074</v>
      </c>
      <c r="AB86" s="24" t="e">
        <f t="shared" ca="1" si="6"/>
        <v>#N/A</v>
      </c>
      <c r="AC86" s="22">
        <f>DATEVALUE(_xll.BDP(M86,$AC$59))</f>
        <v>47969</v>
      </c>
      <c r="AD86" s="21">
        <f>_xll.BDP(M86,$AD$59)</f>
        <v>6</v>
      </c>
      <c r="AE86" s="26">
        <f t="shared" ca="1" si="7"/>
        <v>2.630497050480074</v>
      </c>
      <c r="AF86" s="25" t="e">
        <f t="shared" ca="1" si="8"/>
        <v>#N/A</v>
      </c>
      <c r="AG86" s="26" t="e">
        <f t="shared" ca="1" si="9"/>
        <v>#N/A</v>
      </c>
    </row>
    <row r="87" spans="2:33" x14ac:dyDescent="0.25">
      <c r="B87" s="16">
        <v>21</v>
      </c>
      <c r="C87" s="18">
        <v>1.4657</v>
      </c>
      <c r="D87" s="19"/>
      <c r="M87" t="str">
        <f>[1]IT!D29</f>
        <v>IT0005422891 Govt</v>
      </c>
      <c r="N87" t="str">
        <f>[1]IT!E29</f>
        <v>IT0005422891 Govt</v>
      </c>
      <c r="O87" s="12"/>
      <c r="P87" t="str">
        <f>_xll.BDP(M87,"ticker")&amp;" "&amp;_xll.BDP(M87,"coupon")&amp;" "&amp;TEXT(_xll.BDP(M87,"maturity"),"mm/dd/yy")</f>
        <v>BTPS 0.9 04/01/31</v>
      </c>
      <c r="Q87" s="4">
        <f>IF(ISNUMBER(_xll.BDP($N87,Q$59)),_xll.BDP($N87,Q$59),NA())</f>
        <v>0.58072422869706042</v>
      </c>
      <c r="R87" s="24" cm="1">
        <f t="array" ref="R87">_xll.BInterpol($B$66:$B$116,$C$66:$C$116,V87,"cubic")</f>
        <v>0.66825169251726146</v>
      </c>
      <c r="S87" s="25" cm="1">
        <f t="array" ref="S87">IF(ISNUMBER(Q87),_xll.BDP(M87,$S$59),NA())</f>
        <v>-3.1818270000000002</v>
      </c>
      <c r="T87" s="24">
        <f t="shared" si="0"/>
        <v>0.63643342251726143</v>
      </c>
      <c r="U87" s="24">
        <f t="shared" si="1"/>
        <v>0.63643342251726143</v>
      </c>
      <c r="V87" s="6">
        <f>YEARFRAC($M$55,_xlfn.SINGLE(_xll.BDP(M87,"maturity")),1)</f>
        <v>9.6883246203634545</v>
      </c>
      <c r="W87" s="4">
        <f t="shared" si="2"/>
        <v>0.57875590717101733</v>
      </c>
      <c r="X87" s="21" t="b">
        <f t="shared" ca="1" si="10"/>
        <v>1</v>
      </c>
      <c r="Y87" s="24">
        <f t="shared" ca="1" si="3"/>
        <v>0.63643342251726143</v>
      </c>
      <c r="Z87" s="4">
        <f t="shared" ca="1" si="4"/>
        <v>0.64899258628818834</v>
      </c>
      <c r="AA87" s="25">
        <f t="shared" ca="1" si="5"/>
        <v>-1.2559163770926918</v>
      </c>
      <c r="AB87" s="24">
        <f t="shared" ca="1" si="6"/>
        <v>3.3266957765162239E-3</v>
      </c>
      <c r="AC87" s="22">
        <f>DATEVALUE(_xll.BDP(M87,$AC$59))</f>
        <v>47939</v>
      </c>
      <c r="AD87" s="21">
        <f>_xll.BDP(M87,$AD$59)</f>
        <v>0.9</v>
      </c>
      <c r="AE87" s="26" t="e">
        <f t="shared" ca="1" si="7"/>
        <v>#N/A</v>
      </c>
      <c r="AF87" s="25" t="e">
        <f t="shared" ca="1" si="8"/>
        <v>#N/A</v>
      </c>
      <c r="AG87" s="26">
        <f t="shared" ca="1" si="9"/>
        <v>-1.2559163770926918</v>
      </c>
    </row>
    <row r="88" spans="2:33" x14ac:dyDescent="0.25">
      <c r="B88" s="16">
        <v>22</v>
      </c>
      <c r="C88" s="18">
        <v>1.5075499999999999</v>
      </c>
      <c r="D88" s="19"/>
      <c r="M88" t="str">
        <f>[1]IT!D30</f>
        <v>BJ837911 Corp</v>
      </c>
      <c r="N88" t="str">
        <f>[1]IT!E30</f>
        <v>BJ837911 Corp</v>
      </c>
      <c r="O88" s="12"/>
      <c r="P88" t="str">
        <f>_xll.BDP(M88,"ticker")&amp;" "&amp;_xll.BDP(M88,"coupon")&amp;" "&amp;TEXT(_xll.BDP(M88,"maturity"),"mm/dd/yy")</f>
        <v>BTPS 1.65 12/01/30</v>
      </c>
      <c r="Q88" s="4">
        <f>IF(ISNUMBER(_xll.BDP($N88,Q$59)),_xll.BDP($N88,Q$59),NA())</f>
        <v>0.54601971726535581</v>
      </c>
      <c r="R88" s="24" cm="1">
        <f t="array" ref="R88">_xll.BInterpol($B$66:$B$116,$C$66:$C$116,V88,"cubic")</f>
        <v>0.6312019820650967</v>
      </c>
      <c r="S88" s="25" cm="1">
        <f t="array" ref="S88">IF(ISNUMBER(Q88),_xll.BDP(M88,$S$59),NA())</f>
        <v>-1.696342</v>
      </c>
      <c r="T88" s="24">
        <f t="shared" si="0"/>
        <v>0.61423856206509675</v>
      </c>
      <c r="U88" s="24">
        <f t="shared" si="1"/>
        <v>0.61423856206509675</v>
      </c>
      <c r="V88" s="6">
        <f>YEARFRAC($M$55,_xlfn.SINGLE(_xll.BDP(M88,"maturity")),1)</f>
        <v>9.3565169769989058</v>
      </c>
      <c r="W88" s="4">
        <f t="shared" si="2"/>
        <v>0.54192636095199376</v>
      </c>
      <c r="X88" s="21" t="b">
        <f t="shared" ca="1" si="10"/>
        <v>1</v>
      </c>
      <c r="Y88" s="24">
        <f t="shared" ca="1" si="3"/>
        <v>0.61423856206509675</v>
      </c>
      <c r="Z88" s="4">
        <f t="shared" ca="1" si="4"/>
        <v>0.61036620427998045</v>
      </c>
      <c r="AA88" s="25">
        <f t="shared" ca="1" si="5"/>
        <v>0.38723577851162982</v>
      </c>
      <c r="AB88" s="24">
        <f t="shared" ca="1" si="6"/>
        <v>5.2290544298218538E-3</v>
      </c>
      <c r="AC88" s="22">
        <f>DATEVALUE(_xll.BDP(M88,$AC$59))</f>
        <v>47818</v>
      </c>
      <c r="AD88" s="21">
        <f>_xll.BDP(M88,$AD$59)</f>
        <v>1.65</v>
      </c>
      <c r="AE88" s="26" t="e">
        <f t="shared" ca="1" si="7"/>
        <v>#N/A</v>
      </c>
      <c r="AF88" s="25">
        <f t="shared" ca="1" si="8"/>
        <v>0.38723577851162982</v>
      </c>
      <c r="AG88" s="26" t="e">
        <f t="shared" ca="1" si="9"/>
        <v>#N/A</v>
      </c>
    </row>
    <row r="89" spans="2:33" x14ac:dyDescent="0.25">
      <c r="B89" s="16">
        <v>23</v>
      </c>
      <c r="C89" s="18">
        <v>1.5484</v>
      </c>
      <c r="D89" s="19"/>
      <c r="M89" t="str">
        <f>[1]IT!D31</f>
        <v>BG259301 Corp</v>
      </c>
      <c r="N89" t="str">
        <f>[1]IT!E31</f>
        <v>BG259301 Corp</v>
      </c>
      <c r="O89" s="12"/>
      <c r="P89" t="str">
        <f>_xll.BDP(M89,"ticker")&amp;" "&amp;_xll.BDP(M89,"coupon")&amp;" "&amp;TEXT(_xll.BDP(M89,"maturity"),"mm/dd/yy")</f>
        <v>BTPS 0.95 08/01/30</v>
      </c>
      <c r="Q89" s="4">
        <f>IF(ISNUMBER(_xll.BDP($N89,Q$59)),_xll.BDP($N89,Q$59),NA())</f>
        <v>0.51058466485711662</v>
      </c>
      <c r="R89" s="24" cm="1">
        <f t="array" ref="R89">_xll.BInterpol($B$66:$B$116,$C$66:$C$116,V89,"cubic")</f>
        <v>0.59322678161999742</v>
      </c>
      <c r="S89" s="25" cm="1">
        <f t="array" ref="S89">IF(ISNUMBER(Q89),_xll.BDP(M89,$S$59),NA())</f>
        <v>-2.7188409999999998</v>
      </c>
      <c r="T89" s="24">
        <f t="shared" si="0"/>
        <v>0.56603837161999737</v>
      </c>
      <c r="U89" s="24">
        <f t="shared" si="1"/>
        <v>0.56603837161999737</v>
      </c>
      <c r="V89" s="6">
        <f>YEARFRAC($M$55,_xlfn.SINGLE(_xll.BDP(M89,"maturity")),1)</f>
        <v>9.0224534501642939</v>
      </c>
      <c r="W89" s="4">
        <f t="shared" si="2"/>
        <v>0.50399326355450236</v>
      </c>
      <c r="X89" s="21" t="b">
        <f t="shared" ca="1" si="10"/>
        <v>1</v>
      </c>
      <c r="Y89" s="24">
        <f t="shared" ca="1" si="3"/>
        <v>0.56603837161999737</v>
      </c>
      <c r="Z89" s="4">
        <f t="shared" ca="1" si="4"/>
        <v>0.570582431161613</v>
      </c>
      <c r="AA89" s="25">
        <f t="shared" ca="1" si="5"/>
        <v>-0.45440595416156304</v>
      </c>
      <c r="AB89" s="24">
        <f t="shared" ca="1" si="6"/>
        <v>3.8495954348589543E-3</v>
      </c>
      <c r="AC89" s="22">
        <f>DATEVALUE(_xll.BDP(M89,$AC$59))</f>
        <v>47696</v>
      </c>
      <c r="AD89" s="21">
        <f>_xll.BDP(M89,$AD$59)</f>
        <v>0.95</v>
      </c>
      <c r="AE89" s="26" t="e">
        <f t="shared" ca="1" si="7"/>
        <v>#N/A</v>
      </c>
      <c r="AF89" s="25" t="e">
        <f t="shared" ca="1" si="8"/>
        <v>#N/A</v>
      </c>
      <c r="AG89" s="26">
        <f t="shared" ca="1" si="9"/>
        <v>-0.45440595416156304</v>
      </c>
    </row>
    <row r="90" spans="2:33" x14ac:dyDescent="0.25">
      <c r="B90" s="16">
        <v>24</v>
      </c>
      <c r="C90" s="18">
        <v>1.58765</v>
      </c>
      <c r="D90" s="19"/>
      <c r="M90" t="str">
        <f>[1]IT!D32</f>
        <v>ZR343798 Corp</v>
      </c>
      <c r="N90" t="str">
        <f>[1]IT!E32</f>
        <v>ZR343798 Corp</v>
      </c>
      <c r="O90" s="12" t="s">
        <v>31</v>
      </c>
      <c r="P90" t="str">
        <f>_xll.BDP(M90,"ticker")&amp;" "&amp;_xll.BDP(M90,"coupon")&amp;" "&amp;TEXT(_xll.BDP(M90,"maturity"),"mm/dd/yy")</f>
        <v>BTPS 1.35 04/01/30</v>
      </c>
      <c r="Q90" s="4">
        <f>IF(ISNUMBER(_xll.BDP($N90,Q$59)),_xll.BDP($N90,Q$59),NA())</f>
        <v>0.45474996131433798</v>
      </c>
      <c r="R90" s="24" cm="1">
        <f t="array" ref="R90">_xll.BInterpol($B$66:$B$116,$C$66:$C$116,V90,"cubic")</f>
        <v>0.55452887002584017</v>
      </c>
      <c r="S90" s="25" cm="1">
        <f t="array" ref="S90">IF(ISNUMBER(Q90),_xll.BDP(M90,$S$59),NA())</f>
        <v>-3.3074409999999999</v>
      </c>
      <c r="T90" s="24">
        <f t="shared" si="0"/>
        <v>0.52145446002584017</v>
      </c>
      <c r="U90" s="24">
        <f t="shared" si="1"/>
        <v>0.52145446002584017</v>
      </c>
      <c r="V90" s="6">
        <f>YEARFRAC($M$55,_xlfn.SINGLE(_xll.BDP(M90,"maturity")),1)</f>
        <v>8.688389923329682</v>
      </c>
      <c r="W90" s="4">
        <f t="shared" si="2"/>
        <v>0.4652161475387957</v>
      </c>
      <c r="X90" s="21" t="b">
        <f t="shared" ca="1" si="10"/>
        <v>1</v>
      </c>
      <c r="Y90" s="24">
        <f t="shared" ca="1" si="3"/>
        <v>0.52145446002584017</v>
      </c>
      <c r="Z90" s="4">
        <f t="shared" ca="1" si="4"/>
        <v>0.52991346153891328</v>
      </c>
      <c r="AA90" s="25">
        <f t="shared" ca="1" si="5"/>
        <v>-0.84590015130731055</v>
      </c>
      <c r="AB90" s="24">
        <f t="shared" ca="1" si="6"/>
        <v>3.1627477913904623E-3</v>
      </c>
      <c r="AC90" s="22">
        <f>DATEVALUE(_xll.BDP(M90,$AC$59))</f>
        <v>47574</v>
      </c>
      <c r="AD90" s="21">
        <f>_xll.BDP(M90,$AD$59)</f>
        <v>1.35</v>
      </c>
      <c r="AE90" s="26" t="e">
        <f t="shared" ca="1" si="7"/>
        <v>#N/A</v>
      </c>
      <c r="AF90" s="25">
        <f t="shared" ca="1" si="8"/>
        <v>-0.84590015130731055</v>
      </c>
      <c r="AG90" s="26" t="e">
        <f t="shared" ca="1" si="9"/>
        <v>#N/A</v>
      </c>
    </row>
    <row r="91" spans="2:33" x14ac:dyDescent="0.25">
      <c r="B91" s="16">
        <v>25</v>
      </c>
      <c r="C91" s="18">
        <v>1.6252</v>
      </c>
      <c r="D91" s="19"/>
      <c r="M91" t="str">
        <f>[1]IT!D33</f>
        <v>EK274354 Corp</v>
      </c>
      <c r="N91" t="str">
        <f>[1]IT!E33</f>
        <v>EK274354 Corp</v>
      </c>
      <c r="O91" s="12"/>
      <c r="P91" t="str">
        <f>_xll.BDP(M91,"ticker")&amp;" "&amp;_xll.BDP(M91,"coupon")&amp;" "&amp;TEXT(_xll.BDP(M91,"maturity"),"mm/dd/yy")</f>
        <v>BTPS 3.5 03/01/30</v>
      </c>
      <c r="Q91" s="4">
        <f>IF(ISNUMBER(_xll.BDP($N91,Q$59)),_xll.BDP($N91,Q$59),NA())</f>
        <v>0.42943241829660472</v>
      </c>
      <c r="R91" s="24" cm="1">
        <f t="array" ref="R91">_xll.BInterpol($B$66:$B$116,$C$66:$C$116,V91,"cubic")</f>
        <v>0.54455269525289729</v>
      </c>
      <c r="S91" s="25" cm="1">
        <f t="array" ref="S91">IF(ISNUMBER(Q91),_xll.BDP(M91,$S$59),NA())</f>
        <v>-1.5713870000000001</v>
      </c>
      <c r="T91" s="24">
        <f t="shared" si="0"/>
        <v>0.52883882525289727</v>
      </c>
      <c r="U91" s="24">
        <f t="shared" si="1"/>
        <v>0.52883882525289727</v>
      </c>
      <c r="V91" s="6">
        <f>YEARFRAC($M$55,_xlfn.SINGLE(_xll.BDP(M91,"maturity")),1)</f>
        <v>8.6035049288061334</v>
      </c>
      <c r="W91" s="4">
        <f t="shared" si="2"/>
        <v>0.45523035923338839</v>
      </c>
      <c r="X91" s="21" t="e">
        <f t="shared" ca="1" si="10"/>
        <v>#N/A</v>
      </c>
      <c r="Y91" s="24" t="e">
        <f t="shared" ca="1" si="3"/>
        <v>#N/A</v>
      </c>
      <c r="Z91" s="4">
        <f t="shared" ca="1" si="4"/>
        <v>0.51944048770850193</v>
      </c>
      <c r="AA91" s="25">
        <f t="shared" ca="1" si="5"/>
        <v>0.9398337544395341</v>
      </c>
      <c r="AB91" s="24" t="e">
        <f t="shared" ca="1" si="6"/>
        <v>#N/A</v>
      </c>
      <c r="AC91" s="22">
        <f>DATEVALUE(_xll.BDP(M91,$AC$59))</f>
        <v>47543</v>
      </c>
      <c r="AD91" s="21">
        <f>_xll.BDP(M91,$AD$59)</f>
        <v>3.5</v>
      </c>
      <c r="AE91" s="26">
        <f t="shared" ca="1" si="7"/>
        <v>0.9398337544395341</v>
      </c>
      <c r="AF91" s="25" t="e">
        <f t="shared" ca="1" si="8"/>
        <v>#N/A</v>
      </c>
      <c r="AG91" s="26" t="e">
        <f t="shared" ca="1" si="9"/>
        <v>#N/A</v>
      </c>
    </row>
    <row r="92" spans="2:33" x14ac:dyDescent="0.25">
      <c r="B92" s="16">
        <v>26</v>
      </c>
      <c r="C92" s="18">
        <v>1.6609499999999999</v>
      </c>
      <c r="D92" s="19"/>
      <c r="M92" t="str">
        <f>[1]IT!D34</f>
        <v>EC065947 Corp</v>
      </c>
      <c r="N92" t="str">
        <f>[1]IT!E34</f>
        <v>EC065947 Corp</v>
      </c>
      <c r="O92" s="12"/>
      <c r="P92" t="str">
        <f>_xll.BDP(M92,"ticker")&amp;" "&amp;_xll.BDP(M92,"coupon")&amp;" "&amp;TEXT(_xll.BDP(M92,"maturity"),"mm/dd/yy")</f>
        <v>BTPS 5.25 11/01/29</v>
      </c>
      <c r="Q92" s="4">
        <f>IF(ISNUMBER(_xll.BDP($N92,Q$59)),_xll.BDP($N92,Q$59),NA())</f>
        <v>0.36190670592610719</v>
      </c>
      <c r="R92" s="24" cm="1">
        <f t="array" ref="R92">_xll.BInterpol($B$66:$B$116,$C$66:$C$116,V92,"cubic")</f>
        <v>0.50518306738834295</v>
      </c>
      <c r="S92" s="25" cm="1">
        <f t="array" ref="S92">IF(ISNUMBER(Q92),_xll.BDP(M92,$S$59),NA())</f>
        <v>-1.7333719999999999</v>
      </c>
      <c r="T92" s="24">
        <f t="shared" si="0"/>
        <v>0.48784934738834296</v>
      </c>
      <c r="U92" s="24">
        <f t="shared" si="1"/>
        <v>0.48784934738834296</v>
      </c>
      <c r="V92" s="6">
        <f>YEARFRAC($M$55,_xlfn.SINGLE(_xll.BDP(M92,"maturity")),1)</f>
        <v>8.274414359598417</v>
      </c>
      <c r="W92" s="4">
        <f t="shared" si="2"/>
        <v>0.41601763610252829</v>
      </c>
      <c r="X92" s="21" t="e">
        <f t="shared" ca="1" si="10"/>
        <v>#N/A</v>
      </c>
      <c r="Y92" s="24" t="e">
        <f t="shared" ca="1" si="3"/>
        <v>#N/A</v>
      </c>
      <c r="Z92" s="4">
        <f t="shared" ca="1" si="4"/>
        <v>0.47831465861934708</v>
      </c>
      <c r="AA92" s="25">
        <f t="shared" ca="1" si="5"/>
        <v>0.95346887689958804</v>
      </c>
      <c r="AB92" s="24" t="e">
        <f t="shared" ca="1" si="6"/>
        <v>#N/A</v>
      </c>
      <c r="AC92" s="22">
        <f>DATEVALUE(_xll.BDP(M92,$AC$59))</f>
        <v>47423</v>
      </c>
      <c r="AD92" s="21">
        <f>_xll.BDP(M92,$AD$59)</f>
        <v>5.25</v>
      </c>
      <c r="AE92" s="26">
        <f t="shared" ca="1" si="7"/>
        <v>0.95346887689958804</v>
      </c>
      <c r="AF92" s="25" t="e">
        <f t="shared" ca="1" si="8"/>
        <v>#N/A</v>
      </c>
      <c r="AG92" s="26" t="e">
        <f t="shared" ca="1" si="9"/>
        <v>#N/A</v>
      </c>
    </row>
    <row r="93" spans="2:33" x14ac:dyDescent="0.25">
      <c r="B93" s="16">
        <v>27</v>
      </c>
      <c r="C93" s="18">
        <v>1.6951000000000001</v>
      </c>
      <c r="D93" s="19"/>
      <c r="M93" t="str">
        <f>[1]IT!D35</f>
        <v>AX390582 Corp</v>
      </c>
      <c r="N93" t="str">
        <f>[1]IT!E35</f>
        <v>AX390582 Corp</v>
      </c>
      <c r="O93" s="12"/>
      <c r="P93" t="str">
        <f>_xll.BDP(M93,"ticker")&amp;" "&amp;_xll.BDP(M93,"coupon")&amp;" "&amp;TEXT(_xll.BDP(M93,"maturity"),"mm/dd/yy")</f>
        <v>BTPS 3 08/01/29</v>
      </c>
      <c r="Q93" s="4">
        <f>IF(ISNUMBER(_xll.BDP($N93,Q$59)),_xll.BDP($N93,Q$59),NA())</f>
        <v>0.36970026157572278</v>
      </c>
      <c r="R93" s="24" cm="1">
        <f t="array" ref="R93">_xll.BInterpol($B$66:$B$116,$C$66:$C$116,V93,"cubic")</f>
        <v>0.47416473949784804</v>
      </c>
      <c r="S93" s="25" cm="1">
        <f t="array" ref="S93">IF(ISNUMBER(Q93),_xll.BDP(M93,$S$59),NA())</f>
        <v>-0.13076380000000001</v>
      </c>
      <c r="T93" s="24">
        <f t="shared" si="0"/>
        <v>0.47285710149784804</v>
      </c>
      <c r="U93" s="24">
        <f t="shared" si="1"/>
        <v>0.47285710149784804</v>
      </c>
      <c r="V93" s="6">
        <f>YEARFRAC($M$55,_xlfn.SINGLE(_xll.BDP(M93,"maturity")),1)</f>
        <v>8.0225129297231526</v>
      </c>
      <c r="W93" s="4">
        <f t="shared" si="2"/>
        <v>0.38547703772066622</v>
      </c>
      <c r="X93" s="21" t="b">
        <f t="shared" ca="1" si="10"/>
        <v>1</v>
      </c>
      <c r="Y93" s="24">
        <f t="shared" ca="1" si="3"/>
        <v>0.47285710149784804</v>
      </c>
      <c r="Z93" s="4">
        <f t="shared" ca="1" si="4"/>
        <v>0.44628404893326501</v>
      </c>
      <c r="AA93" s="25">
        <f t="shared" ca="1" si="5"/>
        <v>2.6573052564583035</v>
      </c>
      <c r="AB93" s="24">
        <f t="shared" ca="1" si="6"/>
        <v>7.6352755457043632E-3</v>
      </c>
      <c r="AC93" s="22">
        <f>DATEVALUE(_xll.BDP(M93,$AC$59))</f>
        <v>47331</v>
      </c>
      <c r="AD93" s="21">
        <f>_xll.BDP(M93,$AD$59)</f>
        <v>3</v>
      </c>
      <c r="AE93" s="26" t="e">
        <f t="shared" ca="1" si="7"/>
        <v>#N/A</v>
      </c>
      <c r="AF93" s="25">
        <f t="shared" ca="1" si="8"/>
        <v>2.6573052564583035</v>
      </c>
      <c r="AG93" s="26" t="e">
        <f t="shared" ca="1" si="9"/>
        <v>#N/A</v>
      </c>
    </row>
    <row r="94" spans="2:33" x14ac:dyDescent="0.25">
      <c r="B94" s="16">
        <v>28</v>
      </c>
      <c r="C94" s="18">
        <v>1.72685</v>
      </c>
      <c r="D94" s="19"/>
      <c r="M94" t="str">
        <f>[1]IT!D36</f>
        <v>AT758770 Corp</v>
      </c>
      <c r="N94" t="str">
        <f>[1]IT!E36</f>
        <v>AT758770 Corp</v>
      </c>
      <c r="O94" s="12"/>
      <c r="P94" t="str">
        <f>_xll.BDP(M94,"ticker")&amp;" "&amp;_xll.BDP(M94,"coupon")&amp;" "&amp;TEXT(_xll.BDP(M94,"maturity"),"mm/dd/yy")</f>
        <v>BTPS 2.8 12/01/28</v>
      </c>
      <c r="Q94" s="4">
        <f>IF(ISNUMBER(_xll.BDP($N94,Q$59)),_xll.BDP($N94,Q$59),NA())</f>
        <v>0.29360674112830498</v>
      </c>
      <c r="R94" s="24" cm="1">
        <f t="array" ref="R94">_xll.BInterpol($B$66:$B$116,$C$66:$C$116,V94,"cubic")</f>
        <v>0.38765650910229188</v>
      </c>
      <c r="S94" s="25" cm="1">
        <f t="array" ref="S94">IF(ISNUMBER(Q94),_xll.BDP(M94,$S$59),NA())</f>
        <v>1.6324350000000001</v>
      </c>
      <c r="T94" s="24">
        <f t="shared" si="0"/>
        <v>0.40398085910229187</v>
      </c>
      <c r="U94" s="24">
        <f t="shared" si="1"/>
        <v>0.40398085910229187</v>
      </c>
      <c r="V94" s="6">
        <f>YEARFRAC($M$55,_xlfn.SINGLE(_xll.BDP(M94,"maturity")),1)</f>
        <v>7.3566050650239561</v>
      </c>
      <c r="W94" s="4">
        <f t="shared" si="2"/>
        <v>0.30265244967808047</v>
      </c>
      <c r="X94" s="21" t="b">
        <f t="shared" ca="1" si="10"/>
        <v>1</v>
      </c>
      <c r="Y94" s="24">
        <f t="shared" ca="1" si="3"/>
        <v>0.40398085910229187</v>
      </c>
      <c r="Z94" s="4">
        <f t="shared" ca="1" si="4"/>
        <v>0.35941862413601677</v>
      </c>
      <c r="AA94" s="25">
        <f t="shared" ca="1" si="5"/>
        <v>4.4562234966275094</v>
      </c>
      <c r="AB94" s="24">
        <f t="shared" ca="1" si="6"/>
        <v>1.0267446556440614E-2</v>
      </c>
      <c r="AC94" s="22">
        <f>DATEVALUE(_xll.BDP(M94,$AC$59))</f>
        <v>47088</v>
      </c>
      <c r="AD94" s="21">
        <f>_xll.BDP(M94,$AD$59)</f>
        <v>2.8</v>
      </c>
      <c r="AE94" s="26" t="e">
        <f t="shared" ca="1" si="7"/>
        <v>#N/A</v>
      </c>
      <c r="AF94" s="25">
        <f t="shared" ca="1" si="8"/>
        <v>4.4562234966275094</v>
      </c>
      <c r="AG94" s="26" t="e">
        <f t="shared" ca="1" si="9"/>
        <v>#N/A</v>
      </c>
    </row>
    <row r="95" spans="2:33" x14ac:dyDescent="0.25">
      <c r="B95" s="16">
        <v>29</v>
      </c>
      <c r="C95" s="18">
        <v>1.75665</v>
      </c>
      <c r="D95" s="19"/>
      <c r="M95" t="str">
        <f>[1]IT!D37</f>
        <v>EJ514272 Corp</v>
      </c>
      <c r="N95" t="str">
        <f>[1]IT!E37</f>
        <v>EJ514272 Corp</v>
      </c>
      <c r="O95" s="12" t="str" cm="1">
        <f t="array" ref="O95">TEXT(DATEVALUE(_xll.BDP(M95,"Maturity")),"MMM-YY")</f>
        <v>Sep-28</v>
      </c>
      <c r="P95" t="str">
        <f>_xll.BDP(M95,"ticker")&amp;" "&amp;_xll.BDP(M95,"coupon")&amp;" "&amp;TEXT(_xll.BDP(M95,"maturity"),"mm/dd/yy")</f>
        <v>BTPS 4.75 09/01/28</v>
      </c>
      <c r="Q95" s="4">
        <f>IF(ISNUMBER(_xll.BDP($N95,Q$59)),_xll.BDP($N95,Q$59),NA())</f>
        <v>0.27239321371137493</v>
      </c>
      <c r="R95" s="24" cm="1">
        <f t="array" ref="R95">_xll.BInterpol($B$66:$B$116,$C$66:$C$116,V95,"cubic")</f>
        <v>0.35346917777258752</v>
      </c>
      <c r="S95" s="25" cm="1">
        <f t="array" ref="S95">IF(ISNUMBER(Q95),_xll.BDP(M95,$S$59),NA())</f>
        <v>3.6559219999999999</v>
      </c>
      <c r="T95" s="24">
        <f t="shared" si="0"/>
        <v>0.39002839777258752</v>
      </c>
      <c r="U95" s="24">
        <f t="shared" si="1"/>
        <v>0.39002839777258752</v>
      </c>
      <c r="V95" s="6">
        <f>YEARFRAC($M$55,_xlfn.SINGLE(_xll.BDP(M95,"maturity")),1)</f>
        <v>7.1074606433949352</v>
      </c>
      <c r="W95" s="4">
        <f t="shared" si="2"/>
        <v>0.27093058040094942</v>
      </c>
      <c r="X95" s="21" t="e">
        <f t="shared" ca="1" si="10"/>
        <v>#N/A</v>
      </c>
      <c r="Y95" s="24" t="e">
        <f t="shared" ca="1" si="3"/>
        <v>#N/A</v>
      </c>
      <c r="Z95" s="4">
        <f t="shared" ca="1" si="4"/>
        <v>0.32614911184210771</v>
      </c>
      <c r="AA95" s="25">
        <f t="shared" ca="1" si="5"/>
        <v>6.387928593047981</v>
      </c>
      <c r="AB95" s="24" t="e">
        <f t="shared" ca="1" si="6"/>
        <v>#N/A</v>
      </c>
      <c r="AC95" s="22">
        <f>DATEVALUE(_xll.BDP(M95,$AC$59))</f>
        <v>46997</v>
      </c>
      <c r="AD95" s="21">
        <f>_xll.BDP(M95,$AD$59)</f>
        <v>4.75</v>
      </c>
      <c r="AE95" s="26">
        <f t="shared" ca="1" si="7"/>
        <v>6.387928593047981</v>
      </c>
      <c r="AF95" s="25" t="e">
        <f t="shared" ca="1" si="8"/>
        <v>#N/A</v>
      </c>
      <c r="AG95" s="26" t="e">
        <f t="shared" ca="1" si="9"/>
        <v>#N/A</v>
      </c>
    </row>
    <row r="96" spans="2:33" x14ac:dyDescent="0.25">
      <c r="B96" s="16">
        <v>30</v>
      </c>
      <c r="C96" s="18">
        <v>1.7844</v>
      </c>
      <c r="D96" s="19"/>
      <c r="M96" t="str">
        <f>[1]IT!D38</f>
        <v>IT0005445306 Govt</v>
      </c>
      <c r="N96" t="str">
        <f>[1]IT!E38</f>
        <v>IT0005445306 Govt</v>
      </c>
      <c r="O96" s="12" t="str" cm="1">
        <f t="array" ref="O96">TEXT(DATEVALUE(_xll.BDP(M96,"Maturity")),"MMM-YY")</f>
        <v>Jul-28</v>
      </c>
      <c r="P96" t="str">
        <f>_xll.BDP(M96,"ticker")&amp;" "&amp;_xll.BDP(M96,"coupon")&amp;" "&amp;TEXT(_xll.BDP(M96,"maturity"),"mm/dd/yy")</f>
        <v>BTPS 0.5 07/15/28</v>
      </c>
      <c r="Q96" s="4">
        <f>IF(ISNUMBER(_xll.BDP($N96,Q$59)),_xll.BDP($N96,Q$59),NA())</f>
        <v>0.2773757244723507</v>
      </c>
      <c r="R96" s="24" cm="1">
        <f t="array" ref="R96">_xll.BInterpol($B$66:$B$116,$C$66:$C$116,V96,"cubic")</f>
        <v>0.335013558600609</v>
      </c>
      <c r="S96" s="25" cm="1">
        <f t="array" ref="S96">IF(ISNUMBER(Q96),_xll.BDP(M96,$S$59),NA())</f>
        <v>1.5699879999999999</v>
      </c>
      <c r="T96" s="24">
        <f t="shared" si="0"/>
        <v>0.350713438600609</v>
      </c>
      <c r="U96" s="24">
        <f t="shared" si="1"/>
        <v>0.350713438600609</v>
      </c>
      <c r="V96" s="6">
        <f>YEARFRAC($M$55,_xlfn.SINGLE(_xll.BDP(M96,"maturity")),1)</f>
        <v>6.9760438056125942</v>
      </c>
      <c r="W96" s="4">
        <f t="shared" si="2"/>
        <v>0.25404805451091872</v>
      </c>
      <c r="X96" s="21" t="b">
        <f t="shared" ca="1" si="10"/>
        <v>1</v>
      </c>
      <c r="Y96" s="24">
        <f t="shared" ca="1" si="3"/>
        <v>0.350713438600609</v>
      </c>
      <c r="Z96" s="4">
        <f t="shared" ca="1" si="4"/>
        <v>0.30844292316376465</v>
      </c>
      <c r="AA96" s="25">
        <f t="shared" ca="1" si="5"/>
        <v>4.2270515436844347</v>
      </c>
      <c r="AB96" s="24">
        <f t="shared" ca="1" si="6"/>
        <v>9.3441964812073456E-3</v>
      </c>
      <c r="AC96" s="22">
        <f>DATEVALUE(_xll.BDP(M96,$AC$59))</f>
        <v>46949</v>
      </c>
      <c r="AD96" s="21">
        <f>_xll.BDP(M96,$AD$59)</f>
        <v>0.5</v>
      </c>
      <c r="AE96" s="26" t="e">
        <f t="shared" ca="1" si="7"/>
        <v>#N/A</v>
      </c>
      <c r="AF96" s="25" t="e">
        <f t="shared" ca="1" si="8"/>
        <v>#N/A</v>
      </c>
      <c r="AG96" s="26">
        <f t="shared" ca="1" si="9"/>
        <v>4.2270515436844347</v>
      </c>
    </row>
    <row r="97" spans="2:33" x14ac:dyDescent="0.25">
      <c r="B97" s="16">
        <v>31</v>
      </c>
      <c r="C97" s="18">
        <v>1.8103</v>
      </c>
      <c r="D97" s="19"/>
      <c r="M97" t="str">
        <f>[1]IT!D39</f>
        <v>IT0005433690 Govt</v>
      </c>
      <c r="N97" t="str">
        <f>[1]IT!E39</f>
        <v>IT0005433690 Govt</v>
      </c>
      <c r="O97" s="12"/>
      <c r="P97" t="str">
        <f>_xll.BDP(M97,"ticker")&amp;" "&amp;_xll.BDP(M97,"coupon")&amp;" "&amp;TEXT(_xll.BDP(M97,"maturity"),"mm/dd/yy")</f>
        <v>BTPS 0.25 03/15/28</v>
      </c>
      <c r="Q97" s="4">
        <f>IF(ISNUMBER(_xll.BDP($N97,Q$59)),_xll.BDP($N97,Q$59),NA())</f>
        <v>0.22232476152783676</v>
      </c>
      <c r="R97" s="24" cm="1">
        <f t="array" ref="R97">_xll.BInterpol($B$66:$B$116,$C$66:$C$116,V97,"cubic")</f>
        <v>0.28688839914302372</v>
      </c>
      <c r="S97" s="25" cm="1">
        <f t="array" ref="S97">IF(ISNUMBER(Q97),_xll.BDP(M97,$S$59),NA())</f>
        <v>0.15998129999999999</v>
      </c>
      <c r="T97" s="24">
        <f t="shared" si="0"/>
        <v>0.28848821214302373</v>
      </c>
      <c r="U97" s="24">
        <f t="shared" si="1"/>
        <v>0.28848821214302373</v>
      </c>
      <c r="V97" s="6">
        <f>YEARFRAC($M$55,_xlfn.SINGLE(_xll.BDP(M97,"maturity")),1)</f>
        <v>6.6420260095824775</v>
      </c>
      <c r="W97" s="4">
        <f t="shared" si="2"/>
        <v>0.21069926733185929</v>
      </c>
      <c r="X97" s="21" t="b">
        <f t="shared" ca="1" si="10"/>
        <v>1</v>
      </c>
      <c r="Y97" s="24">
        <f t="shared" ca="1" si="3"/>
        <v>0.28848821214302373</v>
      </c>
      <c r="Z97" s="4">
        <f t="shared" ca="1" si="4"/>
        <v>0.26297924019538815</v>
      </c>
      <c r="AA97" s="25">
        <f t="shared" ca="1" si="5"/>
        <v>2.5508971947635573</v>
      </c>
      <c r="AB97" s="24">
        <f t="shared" ca="1" si="6"/>
        <v>6.0511199348343868E-3</v>
      </c>
      <c r="AC97" s="22">
        <f>DATEVALUE(_xll.BDP(M97,$AC$59))</f>
        <v>46827</v>
      </c>
      <c r="AD97" s="21">
        <f>_xll.BDP(M97,$AD$59)</f>
        <v>0.25</v>
      </c>
      <c r="AE97" s="26" t="e">
        <f t="shared" ca="1" si="7"/>
        <v>#N/A</v>
      </c>
      <c r="AF97" s="25" t="e">
        <f t="shared" ca="1" si="8"/>
        <v>#N/A</v>
      </c>
      <c r="AG97" s="26">
        <f t="shared" ca="1" si="9"/>
        <v>2.5508971947635573</v>
      </c>
    </row>
    <row r="98" spans="2:33" x14ac:dyDescent="0.25">
      <c r="B98" s="16">
        <v>32</v>
      </c>
      <c r="C98" s="18">
        <v>1.8344</v>
      </c>
      <c r="D98" s="19"/>
      <c r="M98" t="str">
        <f>[1]IT!D40</f>
        <v>AQ935391 Corp</v>
      </c>
      <c r="N98" t="str">
        <f>[1]IT!E40</f>
        <v>AQ935391 Corp</v>
      </c>
      <c r="O98" s="12"/>
      <c r="P98" t="str">
        <f>_xll.BDP(M98,"ticker")&amp;" "&amp;_xll.BDP(M98,"coupon")&amp;" "&amp;TEXT(_xll.BDP(M98,"maturity"),"mm/dd/yy")</f>
        <v>BTPS 2 02/01/28</v>
      </c>
      <c r="Q98" s="4">
        <f>IF(ISNUMBER(_xll.BDP($N98,Q$59)),_xll.BDP($N98,Q$59),NA())</f>
        <v>0.18591000842071992</v>
      </c>
      <c r="R98" s="24" cm="1">
        <f t="array" ref="R98">_xll.BInterpol($B$66:$B$116,$C$66:$C$116,V98,"cubic")</f>
        <v>0.26959184060283709</v>
      </c>
      <c r="S98" s="25" cm="1">
        <f t="array" ref="S98">IF(ISNUMBER(Q98),_xll.BDP(M98,$S$59),NA())</f>
        <v>-0.42520619999999998</v>
      </c>
      <c r="T98" s="24">
        <f t="shared" si="0"/>
        <v>0.26533977860283708</v>
      </c>
      <c r="U98" s="24">
        <f t="shared" si="1"/>
        <v>0.26533977860283708</v>
      </c>
      <c r="V98" s="6">
        <f>YEARFRAC($M$55,_xlfn.SINGLE(_xll.BDP(M98,"maturity")),1)</f>
        <v>6.5242984257357977</v>
      </c>
      <c r="W98" s="4">
        <f t="shared" si="2"/>
        <v>0.19527896392707289</v>
      </c>
      <c r="X98" s="21" t="b">
        <f t="shared" ca="1" si="10"/>
        <v>1</v>
      </c>
      <c r="Y98" s="24">
        <f t="shared" ca="1" si="3"/>
        <v>0.26533977860283708</v>
      </c>
      <c r="Z98" s="4">
        <f t="shared" ca="1" si="4"/>
        <v>0.24680661274965307</v>
      </c>
      <c r="AA98" s="25">
        <f t="shared" ca="1" si="5"/>
        <v>1.8533165853184013</v>
      </c>
      <c r="AB98" s="24">
        <f t="shared" ca="1" si="6"/>
        <v>4.9085177530317752E-3</v>
      </c>
      <c r="AC98" s="22">
        <f>DATEVALUE(_xll.BDP(M98,$AC$59))</f>
        <v>46784</v>
      </c>
      <c r="AD98" s="21">
        <f>_xll.BDP(M98,$AD$59)</f>
        <v>2</v>
      </c>
      <c r="AE98" s="26" t="e">
        <f t="shared" ca="1" si="7"/>
        <v>#N/A</v>
      </c>
      <c r="AF98" s="25">
        <f t="shared" ca="1" si="8"/>
        <v>1.8533165853184013</v>
      </c>
      <c r="AG98" s="26" t="e">
        <f t="shared" ca="1" si="9"/>
        <v>#N/A</v>
      </c>
    </row>
    <row r="99" spans="2:33" x14ac:dyDescent="0.25">
      <c r="B99" s="16">
        <v>33</v>
      </c>
      <c r="C99" s="18">
        <v>1.8566499999999999</v>
      </c>
      <c r="D99" s="19"/>
      <c r="M99" t="str">
        <f>[1]IT!D41</f>
        <v>IT0001174611 corp</v>
      </c>
      <c r="N99" t="str">
        <f>[1]IT!E41</f>
        <v>IT0001174611 corp</v>
      </c>
      <c r="O99" s="12"/>
      <c r="P99" t="str">
        <f>_xll.BDP(M99,"ticker")&amp;" "&amp;_xll.BDP(M99,"coupon")&amp;" "&amp;TEXT(_xll.BDP(M99,"maturity"),"mm/dd/yy")</f>
        <v>BTPS 6.5 11/01/27</v>
      </c>
      <c r="Q99" s="4">
        <f>IF(ISNUMBER(_xll.BDP($N99,Q$59)),_xll.BDP($N99,Q$59),NA())</f>
        <v>0.16054170051424954</v>
      </c>
      <c r="R99" s="24" cm="1">
        <f t="array" ref="R99">_xll.BInterpol($B$66:$B$116,$C$66:$C$116,V99,"cubic")</f>
        <v>0.23245515230260622</v>
      </c>
      <c r="S99" s="25" cm="1">
        <f t="array" ref="S99">IF(ISNUMBER(Q99),_xll.BDP(M99,$S$59),NA())</f>
        <v>3.6055640000000002</v>
      </c>
      <c r="T99" s="24">
        <f t="shared" si="0"/>
        <v>0.26851079230260622</v>
      </c>
      <c r="U99" s="24">
        <f t="shared" si="1"/>
        <v>0.26851079230260622</v>
      </c>
      <c r="V99" s="6">
        <f>YEARFRAC($M$55,_xlfn.SINGLE(_xll.BDP(M99,"maturity")),1)</f>
        <v>6.2742566510172137</v>
      </c>
      <c r="W99" s="4">
        <f t="shared" si="2"/>
        <v>0.16230259114276357</v>
      </c>
      <c r="X99" s="21" t="e">
        <f t="shared" ca="1" si="10"/>
        <v>#N/A</v>
      </c>
      <c r="Y99" s="24" t="e">
        <f t="shared" ca="1" si="3"/>
        <v>#N/A</v>
      </c>
      <c r="Z99" s="4">
        <f t="shared" ca="1" si="4"/>
        <v>0.21222139237151361</v>
      </c>
      <c r="AA99" s="25">
        <f t="shared" ca="1" si="5"/>
        <v>5.6289399931092614</v>
      </c>
      <c r="AB99" s="24" t="e">
        <f t="shared" ca="1" si="6"/>
        <v>#N/A</v>
      </c>
      <c r="AC99" s="22">
        <f>DATEVALUE(_xll.BDP(M99,$AC$59))</f>
        <v>46692</v>
      </c>
      <c r="AD99" s="21">
        <f>_xll.BDP(M99,$AD$59)</f>
        <v>6.5</v>
      </c>
      <c r="AE99" s="26">
        <f t="shared" ca="1" si="7"/>
        <v>5.6289399931092614</v>
      </c>
      <c r="AF99" s="25" t="e">
        <f t="shared" ca="1" si="8"/>
        <v>#N/A</v>
      </c>
      <c r="AG99" s="26" t="e">
        <f t="shared" ca="1" si="9"/>
        <v>#N/A</v>
      </c>
    </row>
    <row r="100" spans="2:33" x14ac:dyDescent="0.25">
      <c r="B100" s="16">
        <v>34</v>
      </c>
      <c r="C100" s="18">
        <v>1.8774500000000001</v>
      </c>
      <c r="D100" s="19"/>
      <c r="M100" t="str">
        <f>[1]IT!D42</f>
        <v>IT0005416570 Corp</v>
      </c>
      <c r="N100" t="str">
        <f>[1]IT!E42</f>
        <v>IT0005416570 Corp</v>
      </c>
      <c r="O100" s="12"/>
      <c r="P100" t="str">
        <f>_xll.BDP(M100,"ticker")&amp;" "&amp;_xll.BDP(M100,"coupon")&amp;" "&amp;TEXT(_xll.BDP(M100,"maturity"),"mm/dd/yy")</f>
        <v>BTPS 0.95 09/15/27</v>
      </c>
      <c r="Q100" s="4">
        <f>IF(ISNUMBER(_xll.BDP($N100,Q$59)),_xll.BDP($N100,Q$59),NA())</f>
        <v>0.15345986861263761</v>
      </c>
      <c r="R100" s="24" cm="1">
        <f t="array" ref="R100">_xll.BInterpol($B$66:$B$116,$C$66:$C$116,V100,"cubic")</f>
        <v>0.2131922179918273</v>
      </c>
      <c r="S100" s="25" cm="1">
        <f t="array" ref="S100">IF(ISNUMBER(Q100),_xll.BDP(M100,$S$59),NA())</f>
        <v>0.4269</v>
      </c>
      <c r="T100" s="24">
        <f t="shared" si="0"/>
        <v>0.2174612179918273</v>
      </c>
      <c r="U100" s="24">
        <f t="shared" si="1"/>
        <v>0.2174612179918273</v>
      </c>
      <c r="V100" s="6">
        <f>YEARFRAC($M$55,_xlfn.SINGLE(_xll.BDP(M100,"maturity")),1)</f>
        <v>6.145539906103286</v>
      </c>
      <c r="W100" s="4">
        <f t="shared" si="2"/>
        <v>0.14521576931017677</v>
      </c>
      <c r="X100" s="21" t="b">
        <f t="shared" ca="1" si="10"/>
        <v>1</v>
      </c>
      <c r="Y100" s="24">
        <f t="shared" ca="1" si="3"/>
        <v>0.2174612179918273</v>
      </c>
      <c r="Z100" s="4">
        <f t="shared" ca="1" si="4"/>
        <v>0.19430094058297717</v>
      </c>
      <c r="AA100" s="25">
        <f t="shared" ca="1" si="5"/>
        <v>2.316027740885013</v>
      </c>
      <c r="AB100" s="24">
        <f t="shared" ca="1" si="6"/>
        <v>5.2194048552130006E-3</v>
      </c>
      <c r="AC100" s="22">
        <f>DATEVALUE(_xll.BDP(M100,$AC$59))</f>
        <v>46645</v>
      </c>
      <c r="AD100" s="21">
        <f>_xll.BDP(M100,$AD$59)</f>
        <v>0.95</v>
      </c>
      <c r="AE100" s="26" t="e">
        <f t="shared" ca="1" si="7"/>
        <v>#N/A</v>
      </c>
      <c r="AF100" s="25" t="e">
        <f t="shared" ca="1" si="8"/>
        <v>#N/A</v>
      </c>
      <c r="AG100" s="26">
        <f t="shared" ca="1" si="9"/>
        <v>2.316027740885013</v>
      </c>
    </row>
    <row r="101" spans="2:33" x14ac:dyDescent="0.25">
      <c r="B101" s="16">
        <v>35</v>
      </c>
      <c r="C101" s="18">
        <v>1.8971</v>
      </c>
      <c r="D101" s="19"/>
      <c r="M101" t="str">
        <f>[1]IT!D43</f>
        <v>AO147957 Corp</v>
      </c>
      <c r="N101" t="str">
        <f>[1]IT!E43</f>
        <v>AO147957 Corp</v>
      </c>
      <c r="O101" s="12"/>
      <c r="P101" t="str">
        <f>_xll.BDP(M101,"ticker")&amp;" "&amp;_xll.BDP(M101,"coupon")&amp;" "&amp;TEXT(_xll.BDP(M101,"maturity"),"mm/dd/yy")</f>
        <v>BTPS 2.05 08/01/27</v>
      </c>
      <c r="Q101" s="4">
        <f>IF(ISNUMBER(_xll.BDP($N101,Q$59)),_xll.BDP($N101,Q$59),NA())</f>
        <v>0.12994638572136896</v>
      </c>
      <c r="R101" s="24" cm="1">
        <f t="array" ref="R101">_xll.BInterpol($B$66:$B$116,$C$66:$C$116,V101,"cubic")</f>
        <v>0.19469912834297171</v>
      </c>
      <c r="S101" s="25" cm="1">
        <f t="array" ref="S101">IF(ISNUMBER(Q101),_xll.BDP(M101,$S$59),NA())</f>
        <v>0.82829450000000004</v>
      </c>
      <c r="T101" s="24">
        <f t="shared" si="0"/>
        <v>0.20298207334297169</v>
      </c>
      <c r="U101" s="24">
        <f t="shared" si="1"/>
        <v>0.20298207334297169</v>
      </c>
      <c r="V101" s="6">
        <f>YEARFRAC($M$55,_xlfn.SINGLE(_xll.BDP(M101,"maturity")),1)</f>
        <v>6.022300469483568</v>
      </c>
      <c r="W101" s="4">
        <f t="shared" si="2"/>
        <v>0.12879086295301834</v>
      </c>
      <c r="X101" s="21" t="b">
        <f t="shared" ca="1" si="10"/>
        <v>1</v>
      </c>
      <c r="Y101" s="24">
        <f t="shared" ca="1" si="3"/>
        <v>0.20298207334297169</v>
      </c>
      <c r="Z101" s="4">
        <f t="shared" ca="1" si="4"/>
        <v>0.17707469772818629</v>
      </c>
      <c r="AA101" s="25">
        <f t="shared" ca="1" si="5"/>
        <v>2.59073756147854</v>
      </c>
      <c r="AB101" s="24">
        <f t="shared" ca="1" si="6"/>
        <v>5.5043356991263228E-3</v>
      </c>
      <c r="AC101" s="22">
        <f>DATEVALUE(_xll.BDP(M101,$AC$59))</f>
        <v>46600</v>
      </c>
      <c r="AD101" s="21">
        <f>_xll.BDP(M101,$AD$59)</f>
        <v>2.0499999999999998</v>
      </c>
      <c r="AE101" s="26" t="e">
        <f t="shared" ca="1" si="7"/>
        <v>#N/A</v>
      </c>
      <c r="AF101" s="25">
        <f t="shared" ca="1" si="8"/>
        <v>2.59073756147854</v>
      </c>
      <c r="AG101" s="26" t="e">
        <f t="shared" ca="1" si="9"/>
        <v>#N/A</v>
      </c>
    </row>
    <row r="102" spans="2:33" x14ac:dyDescent="0.25">
      <c r="B102" s="16">
        <v>36</v>
      </c>
      <c r="C102" s="18">
        <v>1.9154</v>
      </c>
      <c r="D102" s="19"/>
      <c r="M102" t="str">
        <f>[1]IT!D44</f>
        <v>AM293682 Corp</v>
      </c>
      <c r="N102" t="str">
        <f>[1]IT!E44</f>
        <v>AM293682 Corp</v>
      </c>
      <c r="O102" s="12"/>
      <c r="P102" t="str">
        <f>_xll.BDP(M102,"ticker")&amp;" "&amp;_xll.BDP(M102,"coupon")&amp;" "&amp;TEXT(_xll.BDP(M102,"maturity"),"mm/dd/yy")</f>
        <v>BTPS 2.2 06/01/27</v>
      </c>
      <c r="Q102" s="4">
        <f>IF(ISNUMBER(_xll.BDP($N102,Q$59)),_xll.BDP($N102,Q$59),NA())</f>
        <v>8.8883726700039745E-2</v>
      </c>
      <c r="R102" s="24" cm="1">
        <f t="array" ref="R102">_xll.BInterpol($B$66:$B$116,$C$66:$C$116,V102,"cubic")</f>
        <v>0.16960722546745316</v>
      </c>
      <c r="S102" s="25" cm="1">
        <f t="array" ref="S102">IF(ISNUMBER(Q102),_xll.BDP(M102,$S$59),NA())</f>
        <v>-0.2721364</v>
      </c>
      <c r="T102" s="24">
        <f t="shared" si="0"/>
        <v>0.16688586146745316</v>
      </c>
      <c r="U102" s="24">
        <f t="shared" si="1"/>
        <v>0.16688586146745316</v>
      </c>
      <c r="V102" s="6">
        <f>YEARFRAC($M$55,_xlfn.SINGLE(_xll.BDP(M102,"maturity")),1)</f>
        <v>5.8552425665101717</v>
      </c>
      <c r="W102" s="4">
        <f t="shared" si="2"/>
        <v>0.10643213052335398</v>
      </c>
      <c r="X102" s="21" t="b">
        <f t="shared" ca="1" si="10"/>
        <v>1</v>
      </c>
      <c r="Y102" s="24">
        <f t="shared" ca="1" si="3"/>
        <v>0.16688586146745316</v>
      </c>
      <c r="Z102" s="4">
        <f t="shared" ca="1" si="4"/>
        <v>0.15362512995693234</v>
      </c>
      <c r="AA102" s="25">
        <f t="shared" ca="1" si="5"/>
        <v>1.3260731510520818</v>
      </c>
      <c r="AB102" s="24">
        <f t="shared" ca="1" si="6"/>
        <v>3.6546535850615338E-3</v>
      </c>
      <c r="AC102" s="22">
        <f>DATEVALUE(_xll.BDP(M102,$AC$59))</f>
        <v>46539</v>
      </c>
      <c r="AD102" s="21">
        <f>_xll.BDP(M102,$AD$59)</f>
        <v>2.2000000000000002</v>
      </c>
      <c r="AE102" s="26" t="e">
        <f t="shared" ca="1" si="7"/>
        <v>#N/A</v>
      </c>
      <c r="AF102" s="25">
        <f t="shared" ca="1" si="8"/>
        <v>1.3260731510520818</v>
      </c>
      <c r="AG102" s="26" t="e">
        <f t="shared" ca="1" si="9"/>
        <v>#N/A</v>
      </c>
    </row>
    <row r="103" spans="2:33" x14ac:dyDescent="0.25">
      <c r="B103" s="16">
        <v>37</v>
      </c>
      <c r="C103" s="18">
        <v>1.9326000000000001</v>
      </c>
      <c r="D103" s="19"/>
      <c r="M103" t="str">
        <f>[1]IT!D45</f>
        <v>ZQ556220 Corp</v>
      </c>
      <c r="N103" t="str">
        <f>[1]IT!E45</f>
        <v>ZQ556220 Corp</v>
      </c>
      <c r="O103" s="12"/>
      <c r="P103" t="str">
        <f>_xll.BDP(M103,"ticker")&amp;" "&amp;_xll.BDP(M103,"coupon")&amp;" "&amp;TEXT(_xll.BDP(M103,"maturity"),"mm/dd/yy")</f>
        <v>BTPS 0.85 01/15/27</v>
      </c>
      <c r="Q103" s="4">
        <f>IF(ISNUMBER(_xll.BDP($N103,Q$59)),_xll.BDP($N103,Q$59),NA())</f>
        <v>6.5383048708023139E-2</v>
      </c>
      <c r="R103" s="24" cm="1">
        <f t="array" ref="R103">_xll.BInterpol($B$66:$B$116,$C$66:$C$116,V103,"cubic")</f>
        <v>0.11346577907345406</v>
      </c>
      <c r="S103" s="25" cm="1">
        <f t="array" ref="S103">IF(ISNUMBER(Q103),_xll.BDP(M103,$S$59),NA())</f>
        <v>2.9065289999999999</v>
      </c>
      <c r="T103" s="24">
        <f t="shared" si="0"/>
        <v>0.14253106907345406</v>
      </c>
      <c r="U103" s="24">
        <f t="shared" si="1"/>
        <v>0.14253106907345406</v>
      </c>
      <c r="V103" s="6">
        <f>YEARFRAC($M$55,_xlfn.SINGLE(_xll.BDP(M103,"maturity")),1)</f>
        <v>5.4800469483568071</v>
      </c>
      <c r="W103" s="4">
        <f t="shared" si="2"/>
        <v>5.5880739832553594E-2</v>
      </c>
      <c r="X103" s="21" t="b">
        <f t="shared" ca="1" si="10"/>
        <v>1</v>
      </c>
      <c r="Y103" s="24">
        <f t="shared" ca="1" si="3"/>
        <v>0.14253106907345406</v>
      </c>
      <c r="Z103" s="4">
        <f t="shared" ca="1" si="4"/>
        <v>0.10060744366080207</v>
      </c>
      <c r="AA103" s="25">
        <f t="shared" ca="1" si="5"/>
        <v>4.192362541265199</v>
      </c>
      <c r="AB103" s="24">
        <f t="shared" ca="1" si="6"/>
        <v>7.5082795575564503E-3</v>
      </c>
      <c r="AC103" s="22">
        <f>DATEVALUE(_xll.BDP(M103,$AC$59))</f>
        <v>46402</v>
      </c>
      <c r="AD103" s="21">
        <f>_xll.BDP(M103,$AD$59)</f>
        <v>0.85</v>
      </c>
      <c r="AE103" s="26" t="e">
        <f t="shared" ca="1" si="7"/>
        <v>#N/A</v>
      </c>
      <c r="AF103" s="25" t="e">
        <f t="shared" ca="1" si="8"/>
        <v>#N/A</v>
      </c>
      <c r="AG103" s="26">
        <f t="shared" ca="1" si="9"/>
        <v>4.192362541265199</v>
      </c>
    </row>
    <row r="104" spans="2:33" x14ac:dyDescent="0.25">
      <c r="B104" s="16">
        <v>38</v>
      </c>
      <c r="C104" s="18">
        <v>1.94885</v>
      </c>
      <c r="D104" s="19"/>
      <c r="M104" t="str">
        <f>[1]IT!D46</f>
        <v>QZ016755 Corp</v>
      </c>
      <c r="N104" t="str">
        <f>[1]IT!E46</f>
        <v>QZ016755 Corp</v>
      </c>
      <c r="O104" s="12"/>
      <c r="P104" t="str">
        <f>_xll.BDP(M104,"ticker")&amp;" "&amp;_xll.BDP(M104,"coupon")&amp;" "&amp;TEXT(_xll.BDP(M104,"maturity"),"mm/dd/yy")</f>
        <v>BTPS 1.25 12/01/26</v>
      </c>
      <c r="Q104" s="4">
        <f>IF(ISNUMBER(_xll.BDP($N104,Q$59)),_xll.BDP($N104,Q$59),NA())</f>
        <v>3.2641585608250701E-2</v>
      </c>
      <c r="R104" s="24" cm="1">
        <f t="array" ref="R104">_xll.BInterpol($B$66:$B$116,$C$66:$C$116,V104,"cubic")</f>
        <v>9.5128818856710345E-2</v>
      </c>
      <c r="S104" s="25" cm="1">
        <f t="array" ref="S104">IF(ISNUMBER(Q104),_xll.BDP(M104,$S$59),NA())</f>
        <v>1.8024819999999999</v>
      </c>
      <c r="T104" s="24">
        <f t="shared" si="0"/>
        <v>0.11315363885671034</v>
      </c>
      <c r="U104" s="24">
        <f t="shared" si="1"/>
        <v>0.11315363885671034</v>
      </c>
      <c r="V104" s="6">
        <f>YEARFRAC($M$55,_xlfn.SINGLE(_xll.BDP(M104,"maturity")),1)</f>
        <v>5.3564582382473755</v>
      </c>
      <c r="W104" s="4">
        <f t="shared" si="2"/>
        <v>3.9146567710432789E-2</v>
      </c>
      <c r="X104" s="21" t="b">
        <f t="shared" ca="1" si="10"/>
        <v>1</v>
      </c>
      <c r="Y104" s="24">
        <f t="shared" ca="1" si="3"/>
        <v>0.11315363885671034</v>
      </c>
      <c r="Z104" s="4">
        <f t="shared" ca="1" si="4"/>
        <v>8.3056846617435093E-2</v>
      </c>
      <c r="AA104" s="25">
        <f t="shared" ca="1" si="5"/>
        <v>3.0096792239275247</v>
      </c>
      <c r="AB104" s="24">
        <f t="shared" ca="1" si="6"/>
        <v>5.4770465796501874E-3</v>
      </c>
      <c r="AC104" s="22">
        <f>DATEVALUE(_xll.BDP(M104,$AC$59))</f>
        <v>46357</v>
      </c>
      <c r="AD104" s="21">
        <f>_xll.BDP(M104,$AD$59)</f>
        <v>1.25</v>
      </c>
      <c r="AE104" s="26" t="e">
        <f t="shared" ca="1" si="7"/>
        <v>#N/A</v>
      </c>
      <c r="AF104" s="25" t="e">
        <f t="shared" ca="1" si="8"/>
        <v>#N/A</v>
      </c>
      <c r="AG104" s="26">
        <f t="shared" ca="1" si="9"/>
        <v>3.0096792239275247</v>
      </c>
    </row>
    <row r="105" spans="2:33" x14ac:dyDescent="0.25">
      <c r="B105" s="16">
        <v>39</v>
      </c>
      <c r="C105" s="18">
        <v>1.9641</v>
      </c>
      <c r="D105" s="19"/>
      <c r="M105" t="str">
        <f>[1]IT!D47</f>
        <v>IT0001086567 Govt</v>
      </c>
      <c r="N105" t="str">
        <f>[1]IT!E47</f>
        <v>IT0001086567 Govt</v>
      </c>
      <c r="O105" s="12"/>
      <c r="P105" t="str">
        <f>_xll.BDP(M105,"ticker")&amp;" "&amp;_xll.BDP(M105,"coupon")&amp;" "&amp;TEXT(_xll.BDP(M105,"maturity"),"mm/dd/yy")</f>
        <v>BTPS 7.25 11/01/26</v>
      </c>
      <c r="Q105" s="4">
        <f>IF(ISNUMBER(_xll.BDP($N105,Q$59)),_xll.BDP($N105,Q$59),NA())</f>
        <v>-9.494389223274613E-3</v>
      </c>
      <c r="R105" s="24" cm="1">
        <f t="array" ref="R105">_xll.BInterpol($B$66:$B$116,$C$66:$C$116,V105,"cubic")</f>
        <v>8.3004173369214729E-2</v>
      </c>
      <c r="S105" s="25" cm="1">
        <f t="array" ref="S105">IF(ISNUMBER(Q105),_xll.BDP(M105,$S$59),NA())</f>
        <v>1.810322</v>
      </c>
      <c r="T105" s="24">
        <f t="shared" si="0"/>
        <v>0.10110739336921473</v>
      </c>
      <c r="U105" s="24">
        <f t="shared" si="1"/>
        <v>0.10110739336921473</v>
      </c>
      <c r="V105" s="6">
        <f>YEARFRAC($M$55,_xlfn.SINGLE(_xll.BDP(M105,"maturity")),1)</f>
        <v>5.2743039707895933</v>
      </c>
      <c r="W105" s="4">
        <f t="shared" si="2"/>
        <v>2.8005001508718319E-2</v>
      </c>
      <c r="X105" s="21" t="e">
        <f t="shared" ca="1" si="10"/>
        <v>#N/A</v>
      </c>
      <c r="Y105" s="24" t="e">
        <f t="shared" ca="1" si="3"/>
        <v>#N/A</v>
      </c>
      <c r="Z105" s="4">
        <f t="shared" ca="1" si="4"/>
        <v>7.1371706927745721E-2</v>
      </c>
      <c r="AA105" s="25">
        <f t="shared" ca="1" si="5"/>
        <v>2.9735686441469014</v>
      </c>
      <c r="AB105" s="24" t="e">
        <f t="shared" ca="1" si="6"/>
        <v>#N/A</v>
      </c>
      <c r="AC105" s="22">
        <f>DATEVALUE(_xll.BDP(M105,$AC$59))</f>
        <v>46327</v>
      </c>
      <c r="AD105" s="21">
        <f>_xll.BDP(M105,$AD$59)</f>
        <v>7.25</v>
      </c>
      <c r="AE105" s="26">
        <f t="shared" ca="1" si="7"/>
        <v>2.9735686441469014</v>
      </c>
      <c r="AF105" s="25" t="e">
        <f t="shared" ca="1" si="8"/>
        <v>#N/A</v>
      </c>
      <c r="AG105" s="26" t="e">
        <f t="shared" ca="1" si="9"/>
        <v>#N/A</v>
      </c>
    </row>
    <row r="106" spans="2:33" x14ac:dyDescent="0.25">
      <c r="B106" s="16">
        <v>40</v>
      </c>
      <c r="C106" s="18">
        <v>1.97845</v>
      </c>
      <c r="D106" s="19"/>
      <c r="M106" t="str">
        <f>[1]IT!D48</f>
        <v xml:space="preserve"> BBG011MMHXM8 govt</v>
      </c>
      <c r="N106" t="str">
        <f>[1]IT!E48</f>
        <v xml:space="preserve"> BBG011MMHXM8 govt</v>
      </c>
      <c r="O106" s="12"/>
      <c r="P106" t="str">
        <f>_xll.BDP(M106,"ticker")&amp;" "&amp;_xll.BDP(M106,"coupon")&amp;" "&amp;TEXT(_xll.BDP(M106,"maturity"),"mm/dd/yy")</f>
        <v>.BTPS 0 08/01/26</v>
      </c>
      <c r="Q106" s="4" t="e">
        <f>IF(ISNUMBER(_xll.BDP($N106,Q$59)),_xll.BDP($N106,Q$59),NA())</f>
        <v>#N/A</v>
      </c>
      <c r="R106" s="24" cm="1">
        <f t="array" ref="R106">_xll.BInterpol($B$66:$B$116,$C$66:$C$116,V106,"cubic")</f>
        <v>4.6229790261757657E-2</v>
      </c>
      <c r="S106" s="25" t="e" cm="1">
        <f t="array" ref="S106">IF(ISNUMBER(Q106),_xll.BDP(M106,$S$59),NA())</f>
        <v>#N/A</v>
      </c>
      <c r="T106" s="24" t="e">
        <f t="shared" si="0"/>
        <v>#N/A</v>
      </c>
      <c r="U106" s="24" t="e">
        <f t="shared" si="1"/>
        <v>#N/A</v>
      </c>
      <c r="V106" s="6">
        <f>YEARFRAC($M$55,_xlfn.SINGLE(_xll.BDP(M106,"maturity")),1)</f>
        <v>5.0223642172523961</v>
      </c>
      <c r="W106" s="4">
        <f t="shared" si="2"/>
        <v>-6.2294241331055655E-3</v>
      </c>
      <c r="X106" s="21" t="b">
        <f t="shared" ca="1" si="10"/>
        <v>1</v>
      </c>
      <c r="Y106" s="24" t="e">
        <f t="shared" ca="1" si="3"/>
        <v>#N/A</v>
      </c>
      <c r="Z106" s="4">
        <f t="shared" ca="1" si="4"/>
        <v>3.5467055949731645E-2</v>
      </c>
      <c r="AA106" s="25" t="e">
        <f t="shared" ca="1" si="5"/>
        <v>#N/A</v>
      </c>
      <c r="AB106" s="24" t="e">
        <f t="shared" ca="1" si="6"/>
        <v>#N/A</v>
      </c>
      <c r="AC106" s="22">
        <f>DATEVALUE(_xll.BDP(M106,$AC$59))</f>
        <v>46235</v>
      </c>
      <c r="AD106" s="21">
        <f>_xll.BDP(M106,$AD$59)</f>
        <v>0</v>
      </c>
      <c r="AE106" s="26" t="e">
        <f t="shared" ca="1" si="7"/>
        <v>#N/A</v>
      </c>
      <c r="AF106" s="25" t="e">
        <f t="shared" ca="1" si="8"/>
        <v>#N/A</v>
      </c>
      <c r="AG106" s="26" t="e">
        <f t="shared" ca="1" si="9"/>
        <v>#N/A</v>
      </c>
    </row>
    <row r="107" spans="2:33" x14ac:dyDescent="0.25">
      <c r="B107" s="16">
        <v>41</v>
      </c>
      <c r="C107" s="18">
        <v>1.992</v>
      </c>
      <c r="D107" s="19"/>
      <c r="M107" t="str">
        <f>[1]IT!D49</f>
        <v>ZS105647 Corp</v>
      </c>
      <c r="N107" t="str">
        <f>[1]IT!E49</f>
        <v>ZS105647 Corp</v>
      </c>
      <c r="O107" s="12"/>
      <c r="P107" t="str">
        <f>_xll.BDP(M107,"ticker")&amp;" "&amp;_xll.BDP(M107,"coupon")&amp;" "&amp;TEXT(_xll.BDP(M107,"maturity"),"mm/dd/yy")</f>
        <v>BTPS 2.1 07/15/26</v>
      </c>
      <c r="Q107" s="4">
        <f>IF(ISNUMBER(_xll.BDP($N107,Q$59)),_xll.BDP($N107,Q$59),NA())</f>
        <v>-2.3110714785723463E-2</v>
      </c>
      <c r="R107" s="24" cm="1">
        <f t="array" ref="R107">_xll.BInterpol($B$66:$B$116,$C$66:$C$116,V107,"cubic")</f>
        <v>3.9513606857245212E-2</v>
      </c>
      <c r="S107" s="25" cm="1">
        <f t="array" ref="S107">IF(ISNUMBER(Q107),_xll.BDP(M107,$S$59),NA())</f>
        <v>1.263787</v>
      </c>
      <c r="T107" s="24">
        <f t="shared" si="0"/>
        <v>5.2151476857245214E-2</v>
      </c>
      <c r="U107" s="24">
        <f t="shared" si="1"/>
        <v>5.2151476857245214E-2</v>
      </c>
      <c r="V107" s="6">
        <f>YEARFRAC($M$55,_xlfn.SINGLE(_xll.BDP(M107,"maturity")),1)</f>
        <v>4.9758101323596531</v>
      </c>
      <c r="W107" s="4">
        <f t="shared" si="2"/>
        <v>-1.2563336198489816E-2</v>
      </c>
      <c r="X107" s="21" t="b">
        <f t="shared" ca="1" si="10"/>
        <v>1</v>
      </c>
      <c r="Y107" s="24">
        <f t="shared" ca="1" si="3"/>
        <v>5.2151476857245214E-2</v>
      </c>
      <c r="Z107" s="4">
        <f t="shared" ca="1" si="4"/>
        <v>2.8824125689636361E-2</v>
      </c>
      <c r="AA107" s="25">
        <f t="shared" ca="1" si="5"/>
        <v>2.3327351167608854</v>
      </c>
      <c r="AB107" s="24">
        <f t="shared" ca="1" si="6"/>
        <v>4.188007028838734E-3</v>
      </c>
      <c r="AC107" s="22">
        <f>DATEVALUE(_xll.BDP(M107,$AC$59))</f>
        <v>46218</v>
      </c>
      <c r="AD107" s="21">
        <f>_xll.BDP(M107,$AD$59)</f>
        <v>2.1</v>
      </c>
      <c r="AE107" s="26" t="e">
        <f t="shared" ca="1" si="7"/>
        <v>#N/A</v>
      </c>
      <c r="AF107" s="25">
        <f t="shared" ca="1" si="8"/>
        <v>2.3327351167608854</v>
      </c>
      <c r="AG107" s="26" t="e">
        <f t="shared" ca="1" si="9"/>
        <v>#N/A</v>
      </c>
    </row>
    <row r="108" spans="2:33" x14ac:dyDescent="0.25">
      <c r="B108" s="16">
        <v>42</v>
      </c>
      <c r="C108" s="18">
        <v>2.0047999999999999</v>
      </c>
      <c r="D108" s="19"/>
      <c r="M108" t="str">
        <f>[1]IT!D50</f>
        <v>JK234401 Corp</v>
      </c>
      <c r="N108" t="str">
        <f>[1]IT!E50</f>
        <v>JK234401 Corp</v>
      </c>
      <c r="O108" s="12"/>
      <c r="P108" t="str">
        <f>_xll.BDP(M108,"ticker")&amp;" "&amp;_xll.BDP(M108,"coupon")&amp;" "&amp;TEXT(_xll.BDP(M108,"maturity"),"mm/dd/yy")</f>
        <v>BTPS 1.6 06/01/26</v>
      </c>
      <c r="Q108" s="4">
        <f>IF(ISNUMBER(_xll.BDP($N108,Q$59)),_xll.BDP($N108,Q$59),NA())</f>
        <v>-2.8130294327588512E-2</v>
      </c>
      <c r="R108" s="24" cm="1">
        <f t="array" ref="R108">_xll.BInterpol($B$66:$B$116,$C$66:$C$116,V108,"cubic")</f>
        <v>2.2253832024310846E-2</v>
      </c>
      <c r="S108" s="25" cm="1">
        <f t="array" ref="S108">IF(ISNUMBER(Q108),_xll.BDP(M108,$S$59),NA())</f>
        <v>1.2282040000000001</v>
      </c>
      <c r="T108" s="24">
        <f t="shared" si="0"/>
        <v>3.4535872024310847E-2</v>
      </c>
      <c r="U108" s="24">
        <f t="shared" si="1"/>
        <v>3.4535872024310847E-2</v>
      </c>
      <c r="V108" s="6">
        <f>YEARFRAC($M$55,_xlfn.SINGLE(_xll.BDP(M108,"maturity")),1)</f>
        <v>4.855317206754906</v>
      </c>
      <c r="W108" s="4">
        <f t="shared" si="2"/>
        <v>-2.8963408344759634E-2</v>
      </c>
      <c r="X108" s="21" t="b">
        <f t="shared" ca="1" si="10"/>
        <v>1</v>
      </c>
      <c r="Y108" s="24">
        <f t="shared" ca="1" si="3"/>
        <v>3.4535872024310847E-2</v>
      </c>
      <c r="Z108" s="4">
        <f t="shared" ca="1" si="4"/>
        <v>1.1623928654442381E-2</v>
      </c>
      <c r="AA108" s="25">
        <f t="shared" ca="1" si="5"/>
        <v>2.2911943369868468</v>
      </c>
      <c r="AB108" s="24">
        <f t="shared" ca="1" si="6"/>
        <v>4.0321586073898208E-3</v>
      </c>
      <c r="AC108" s="22">
        <f>DATEVALUE(_xll.BDP(M108,$AC$59))</f>
        <v>46174</v>
      </c>
      <c r="AD108" s="21">
        <f>_xll.BDP(M108,$AD$59)</f>
        <v>1.6</v>
      </c>
      <c r="AE108" s="26" t="e">
        <f t="shared" ca="1" si="7"/>
        <v>#N/A</v>
      </c>
      <c r="AF108" s="25">
        <f t="shared" ca="1" si="8"/>
        <v>2.2911943369868468</v>
      </c>
      <c r="AG108" s="26" t="e">
        <f t="shared" ca="1" si="9"/>
        <v>#N/A</v>
      </c>
    </row>
    <row r="109" spans="2:33" x14ac:dyDescent="0.25">
      <c r="B109" s="16">
        <v>43</v>
      </c>
      <c r="C109" s="18">
        <v>2.0170499999999998</v>
      </c>
      <c r="D109" s="19"/>
      <c r="M109" t="str">
        <f>[1]IT!D51</f>
        <v>IT0005437147 Govt</v>
      </c>
      <c r="N109" t="str">
        <f>[1]IT!E51</f>
        <v>IT0005437147 Govt</v>
      </c>
      <c r="O109" s="12" t="str" cm="1">
        <f t="array" ref="O109">TEXT(DATEVALUE(_xll.BDP(M109,"Maturity")),"MMM-YY")</f>
        <v>Apr-26</v>
      </c>
      <c r="P109" t="str">
        <f>_xll.BDP(M109,"ticker")&amp;" "&amp;_xll.BDP(M109,"coupon")&amp;" "&amp;TEXT(_xll.BDP(M109,"maturity"),"mm/dd/yy")</f>
        <v>BTPS 0 04/01/26</v>
      </c>
      <c r="Q109" s="4">
        <f>IF(ISNUMBER(_xll.BDP($N109,Q$59)),_xll.BDP($N109,Q$59),NA())</f>
        <v>-3.7777296610985722E-2</v>
      </c>
      <c r="R109" s="24" cm="1">
        <f t="array" ref="R109">_xll.BInterpol($B$66:$B$116,$C$66:$C$116,V109,"cubic")</f>
        <v>-1.3988896072865131E-3</v>
      </c>
      <c r="S109" s="25" cm="1">
        <f t="array" ref="S109">IF(ISNUMBER(Q109),_xll.BDP(M109,$S$59),NA())</f>
        <v>1.3488610000000001</v>
      </c>
      <c r="T109" s="24">
        <f t="shared" si="0"/>
        <v>1.2089720392713488E-2</v>
      </c>
      <c r="U109" s="24">
        <f t="shared" si="1"/>
        <v>1.2089720392713488E-2</v>
      </c>
      <c r="V109" s="6">
        <f>YEARFRAC($M$55,_xlfn.SINGLE(_xll.BDP(M109,"maturity")),1)</f>
        <v>4.6882701962574167</v>
      </c>
      <c r="W109" s="4">
        <f t="shared" si="2"/>
        <v>-5.1704789230514692E-2</v>
      </c>
      <c r="X109" s="21" t="b">
        <f t="shared" ca="1" si="10"/>
        <v>1</v>
      </c>
      <c r="Y109" s="24">
        <f t="shared" ca="1" si="3"/>
        <v>1.2089720392713488E-2</v>
      </c>
      <c r="Z109" s="4">
        <f t="shared" ca="1" si="4"/>
        <v>-1.2226956183058128E-2</v>
      </c>
      <c r="AA109" s="25">
        <f t="shared" ca="1" si="5"/>
        <v>2.4316676575771616</v>
      </c>
      <c r="AB109" s="24">
        <f t="shared" ca="1" si="6"/>
        <v>4.0697394580681522E-3</v>
      </c>
      <c r="AC109" s="22">
        <f>DATEVALUE(_xll.BDP(M109,$AC$59))</f>
        <v>46113</v>
      </c>
      <c r="AD109" s="21">
        <f>_xll.BDP(M109,$AD$59)</f>
        <v>0</v>
      </c>
      <c r="AE109" s="26" t="e">
        <f t="shared" ca="1" si="7"/>
        <v>#N/A</v>
      </c>
      <c r="AF109" s="25" t="e">
        <f t="shared" ca="1" si="8"/>
        <v>#N/A</v>
      </c>
      <c r="AG109" s="26">
        <f t="shared" ca="1" si="9"/>
        <v>2.4316676575771616</v>
      </c>
    </row>
    <row r="110" spans="2:33" x14ac:dyDescent="0.25">
      <c r="B110" s="16">
        <v>44</v>
      </c>
      <c r="C110" s="18">
        <v>2.0285000000000002</v>
      </c>
      <c r="D110" s="19"/>
      <c r="M110" t="str">
        <f>[1]IT!D52</f>
        <v>EI415319 Corp</v>
      </c>
      <c r="N110" t="str">
        <f>[1]IT!E52</f>
        <v>EI415319 Corp</v>
      </c>
      <c r="O110" s="12"/>
      <c r="P110" t="str">
        <f>_xll.BDP(M110,"ticker")&amp;" "&amp;_xll.BDP(M110,"coupon")&amp;" "&amp;TEXT(_xll.BDP(M110,"maturity"),"mm/dd/yy")</f>
        <v>BTPS 4.5 03/01/26</v>
      </c>
      <c r="Q110" s="4">
        <f>IF(ISNUMBER(_xll.BDP($N110,Q$59)),_xll.BDP($N110,Q$59),NA())</f>
        <v>-9.0005680271687538E-2</v>
      </c>
      <c r="R110" s="24" cm="1">
        <f t="array" ref="R110">_xll.BInterpol($B$66:$B$116,$C$66:$C$116,V110,"cubic")</f>
        <v>-1.3305758783332233E-2</v>
      </c>
      <c r="S110" s="25" cm="1">
        <f t="array" ref="S110">IF(ISNUMBER(Q110),_xll.BDP(M110,$S$59),NA())</f>
        <v>-1.687241</v>
      </c>
      <c r="T110" s="24">
        <f t="shared" si="0"/>
        <v>-3.0178168783332234E-2</v>
      </c>
      <c r="U110" s="24">
        <f t="shared" si="1"/>
        <v>-3.0178168783332234E-2</v>
      </c>
      <c r="V110" s="6">
        <f>YEARFRAC($M$55,_xlfn.SINGLE(_xll.BDP(M110,"maturity")),1)</f>
        <v>4.6033774532177087</v>
      </c>
      <c r="W110" s="4">
        <f t="shared" si="2"/>
        <v>-6.3258691318211602E-2</v>
      </c>
      <c r="X110" s="21" t="e">
        <f t="shared" ca="1" si="10"/>
        <v>#N/A</v>
      </c>
      <c r="Y110" s="24" t="e">
        <f t="shared" ca="1" si="3"/>
        <v>#N/A</v>
      </c>
      <c r="Z110" s="4">
        <f t="shared" ca="1" si="4"/>
        <v>-2.4344548755900974E-2</v>
      </c>
      <c r="AA110" s="25">
        <f t="shared" ca="1" si="5"/>
        <v>-0.583362002743126</v>
      </c>
      <c r="AB110" s="24" t="e">
        <f t="shared" ca="1" si="6"/>
        <v>#N/A</v>
      </c>
      <c r="AC110" s="22">
        <f>DATEVALUE(_xll.BDP(M110,$AC$59))</f>
        <v>46082</v>
      </c>
      <c r="AD110" s="21">
        <f>_xll.BDP(M110,$AD$59)</f>
        <v>4.5</v>
      </c>
      <c r="AE110" s="26">
        <f t="shared" ca="1" si="7"/>
        <v>-0.583362002743126</v>
      </c>
      <c r="AF110" s="25" t="e">
        <f t="shared" ca="1" si="8"/>
        <v>#N/A</v>
      </c>
      <c r="AG110" s="26" t="e">
        <f t="shared" ca="1" si="9"/>
        <v>#N/A</v>
      </c>
    </row>
    <row r="111" spans="2:33" x14ac:dyDescent="0.25">
      <c r="B111" s="16">
        <v>45</v>
      </c>
      <c r="C111" s="18">
        <v>2.0393500000000002</v>
      </c>
      <c r="D111" s="19"/>
      <c r="M111" t="str">
        <f>[1]IT!D53</f>
        <v>IT0005419848 Corp</v>
      </c>
      <c r="N111" t="str">
        <f>[1]IT!E53</f>
        <v>IT0005419848 Corp</v>
      </c>
      <c r="O111" s="12"/>
      <c r="P111" t="str">
        <f>_xll.BDP(M111,"ticker")&amp;" "&amp;_xll.BDP(M111,"coupon")&amp;" "&amp;TEXT(_xll.BDP(M111,"maturity"),"mm/dd/yy")</f>
        <v>BTPS 0.5 02/01/26</v>
      </c>
      <c r="Q111" s="4">
        <f>IF(ISNUMBER(_xll.BDP($N111,Q$59)),_xll.BDP($N111,Q$59),NA())</f>
        <v>-7.8895751391072633E-2</v>
      </c>
      <c r="R111" s="24" cm="1">
        <f t="array" ref="R111">_xll.BInterpol($B$66:$B$116,$C$66:$C$116,V111,"cubic")</f>
        <v>-2.3999463983227151E-2</v>
      </c>
      <c r="S111" s="25" cm="1">
        <f t="array" ref="S111">IF(ISNUMBER(Q111),_xll.BDP(M111,$S$59),NA())</f>
        <v>-1.352784</v>
      </c>
      <c r="T111" s="24">
        <f t="shared" si="0"/>
        <v>-3.752730398322715E-2</v>
      </c>
      <c r="U111" s="24">
        <f t="shared" si="1"/>
        <v>-3.752730398322715E-2</v>
      </c>
      <c r="V111" s="6">
        <f>YEARFRAC($M$55,_xlfn.SINGLE(_xll.BDP(M111,"maturity")),1)</f>
        <v>4.5267001369237789</v>
      </c>
      <c r="W111" s="4">
        <f t="shared" si="2"/>
        <v>-7.3689747685161011E-2</v>
      </c>
      <c r="X111" s="21" t="b">
        <f t="shared" ca="1" si="10"/>
        <v>1</v>
      </c>
      <c r="Y111" s="24">
        <f t="shared" ca="1" si="3"/>
        <v>-3.752730398322715E-2</v>
      </c>
      <c r="Z111" s="4">
        <f t="shared" ca="1" si="4"/>
        <v>-3.5284514336329995E-2</v>
      </c>
      <c r="AA111" s="25">
        <f t="shared" ca="1" si="5"/>
        <v>-0.22427896468971559</v>
      </c>
      <c r="AB111" s="24">
        <f t="shared" ca="1" si="6"/>
        <v>1.307722334495536E-3</v>
      </c>
      <c r="AC111" s="22">
        <f>DATEVALUE(_xll.BDP(M111,$AC$59))</f>
        <v>46054</v>
      </c>
      <c r="AD111" s="21">
        <f>_xll.BDP(M111,$AD$59)</f>
        <v>0.5</v>
      </c>
      <c r="AE111" s="26" t="e">
        <f t="shared" ca="1" si="7"/>
        <v>#N/A</v>
      </c>
      <c r="AF111" s="25" t="e">
        <f t="shared" ca="1" si="8"/>
        <v>#N/A</v>
      </c>
      <c r="AG111" s="26">
        <f t="shared" ca="1" si="9"/>
        <v>-0.22427896468971559</v>
      </c>
    </row>
    <row r="112" spans="2:33" x14ac:dyDescent="0.25">
      <c r="B112" s="16">
        <v>46</v>
      </c>
      <c r="C112" s="18">
        <v>2.0496500000000002</v>
      </c>
      <c r="D112" s="19"/>
      <c r="M112" t="str">
        <f>[1]IT!D54</f>
        <v>UV656956 Corp</v>
      </c>
      <c r="N112" t="str">
        <f>[1]IT!E54</f>
        <v>UV656956 Corp</v>
      </c>
      <c r="O112" s="12"/>
      <c r="P112" t="str">
        <f>_xll.BDP(M112,"ticker")&amp;" "&amp;_xll.BDP(M112,"coupon")&amp;" "&amp;TEXT(_xll.BDP(M112,"maturity"),"mm/dd/yy")</f>
        <v>BTPS 2 12/01/25</v>
      </c>
      <c r="Q112" s="4">
        <f>IF(ISNUMBER(_xll.BDP($N112,Q$59)),_xll.BDP($N112,Q$59),NA())</f>
        <v>-0.11220967558005501</v>
      </c>
      <c r="R112" s="24" cm="1">
        <f t="array" ref="R112">_xll.BInterpol($B$66:$B$116,$C$66:$C$116,V112,"cubic")</f>
        <v>-4.7543737572853018E-2</v>
      </c>
      <c r="S112" s="25" cm="1">
        <f t="array" ref="S112">IF(ISNUMBER(Q112),_xll.BDP(M112,$S$59),NA())</f>
        <v>-2.4757980000000002</v>
      </c>
      <c r="T112" s="24">
        <f t="shared" si="0"/>
        <v>-7.2301717572853016E-2</v>
      </c>
      <c r="U112" s="24">
        <f t="shared" si="1"/>
        <v>-7.2301717572853016E-2</v>
      </c>
      <c r="V112" s="6">
        <f>YEARFRAC($M$55,_xlfn.SINGLE(_xll.BDP(M112,"maturity")),1)</f>
        <v>4.3565169769989049</v>
      </c>
      <c r="W112" s="4">
        <f t="shared" si="2"/>
        <v>-9.6814814074524636E-2</v>
      </c>
      <c r="X112" s="21" t="b">
        <f t="shared" ca="1" si="10"/>
        <v>1</v>
      </c>
      <c r="Y112" s="24">
        <f t="shared" ca="1" si="3"/>
        <v>-7.2301717572853016E-2</v>
      </c>
      <c r="Z112" s="4">
        <f t="shared" ca="1" si="4"/>
        <v>-5.9537803882953447E-2</v>
      </c>
      <c r="AA112" s="25">
        <f t="shared" ca="1" si="5"/>
        <v>-1.2763913689899571</v>
      </c>
      <c r="AB112" s="24">
        <f t="shared" ca="1" si="6"/>
        <v>6.0089190010026536E-4</v>
      </c>
      <c r="AC112" s="22">
        <f>DATEVALUE(_xll.BDP(M112,$AC$59))</f>
        <v>45992</v>
      </c>
      <c r="AD112" s="21">
        <f>_xll.BDP(M112,$AD$59)</f>
        <v>2</v>
      </c>
      <c r="AE112" s="26" t="e">
        <f t="shared" ca="1" si="7"/>
        <v>#N/A</v>
      </c>
      <c r="AF112" s="25">
        <f t="shared" ca="1" si="8"/>
        <v>-1.2763913689899571</v>
      </c>
      <c r="AG112" s="26" t="e">
        <f t="shared" ca="1" si="9"/>
        <v>#N/A</v>
      </c>
    </row>
    <row r="113" spans="2:33" x14ac:dyDescent="0.25">
      <c r="B113" s="16">
        <v>47</v>
      </c>
      <c r="C113" s="18">
        <v>2.0595500000000002</v>
      </c>
      <c r="D113" s="19"/>
      <c r="M113" t="str">
        <f>[1]IT!D55</f>
        <v>AU474747 Corp</v>
      </c>
      <c r="N113" t="str">
        <f>[1]IT!E55</f>
        <v>AU474747 Corp</v>
      </c>
      <c r="O113" s="12"/>
      <c r="P113" t="str">
        <f>_xll.BDP(M113,"ticker")&amp;" "&amp;_xll.BDP(M113,"coupon")&amp;" "&amp;TEXT(_xll.BDP(M113,"maturity"),"mm/dd/yy")</f>
        <v>BTPS 2.5 11/15/25</v>
      </c>
      <c r="Q113" s="4">
        <f>IF(ISNUMBER(_xll.BDP($N113,Q$59)),_xll.BDP($N113,Q$59),NA())</f>
        <v>-0.11918425200656557</v>
      </c>
      <c r="R113" s="24" cm="1">
        <f t="array" ref="R113">_xll.BInterpol($B$66:$B$116,$C$66:$C$116,V113,"cubic")</f>
        <v>-5.356570301193004E-2</v>
      </c>
      <c r="S113" s="25" cm="1">
        <f t="array" ref="S113">IF(ISNUMBER(Q113),_xll.BDP(M113,$S$59),NA())</f>
        <v>-2.4709699999999999</v>
      </c>
      <c r="T113" s="24">
        <f t="shared" si="0"/>
        <v>-7.8275403011930034E-2</v>
      </c>
      <c r="U113" s="24">
        <f t="shared" si="1"/>
        <v>-7.8275403011930034E-2</v>
      </c>
      <c r="V113" s="6">
        <f>YEARFRAC($M$55,_xlfn.SINGLE(_xll.BDP(M113,"maturity")),1)</f>
        <v>4.3127053669222342</v>
      </c>
      <c r="W113" s="4">
        <f t="shared" si="2"/>
        <v>-0.1027601009484933</v>
      </c>
      <c r="X113" s="21" t="b">
        <f t="shared" ca="1" si="10"/>
        <v>1</v>
      </c>
      <c r="Y113" s="24">
        <f t="shared" ca="1" si="3"/>
        <v>-7.8275403011930034E-2</v>
      </c>
      <c r="Z113" s="4">
        <f t="shared" ca="1" si="4"/>
        <v>-6.5773148749181526E-2</v>
      </c>
      <c r="AA113" s="25">
        <f t="shared" ca="1" si="5"/>
        <v>-1.2502254262748509</v>
      </c>
      <c r="AB113" s="24">
        <f t="shared" ca="1" si="6"/>
        <v>5.9950043304474567E-4</v>
      </c>
      <c r="AC113" s="22">
        <f>DATEVALUE(_xll.BDP(M113,$AC$59))</f>
        <v>45976</v>
      </c>
      <c r="AD113" s="21">
        <f>_xll.BDP(M113,$AD$59)</f>
        <v>2.5</v>
      </c>
      <c r="AE113" s="26" t="e">
        <f t="shared" ca="1" si="7"/>
        <v>#N/A</v>
      </c>
      <c r="AF113" s="25">
        <f t="shared" ca="1" si="8"/>
        <v>-1.2502254262748509</v>
      </c>
      <c r="AG113" s="26" t="e">
        <f t="shared" ca="1" si="9"/>
        <v>#N/A</v>
      </c>
    </row>
    <row r="114" spans="2:33" x14ac:dyDescent="0.25">
      <c r="B114" s="16">
        <v>48</v>
      </c>
      <c r="C114" s="18">
        <v>2.0689000000000002</v>
      </c>
      <c r="D114" s="19"/>
      <c r="M114" t="str">
        <f>[1]IT!D56</f>
        <v>BI019593 Corp</v>
      </c>
      <c r="N114" t="str">
        <f>[1]IT!E56</f>
        <v>BI019593 Corp</v>
      </c>
      <c r="O114" s="12"/>
      <c r="P114" t="str">
        <f>_xll.BDP(M114,"ticker")&amp;" "&amp;_xll.BDP(M114,"coupon")&amp;" "&amp;TEXT(_xll.BDP(M114,"maturity"),"mm/dd/yy")</f>
        <v>BTPS 1.85 07/01/25</v>
      </c>
      <c r="Q114" s="4">
        <f>IF(ISNUMBER(_xll.BDP($N114,Q$59)),_xll.BDP($N114,Q$59),NA())</f>
        <v>-0.14304305628408676</v>
      </c>
      <c r="R114" s="24" cm="1">
        <f t="array" ref="R114">_xll.BInterpol($B$66:$B$116,$C$66:$C$116,V114,"cubic")</f>
        <v>-0.10458080493253852</v>
      </c>
      <c r="S114" s="25" cm="1">
        <f t="array" ref="S114">IF(ISNUMBER(Q114),_xll.BDP(M114,$S$59),NA())</f>
        <v>-0.86867609999999995</v>
      </c>
      <c r="T114" s="24">
        <f t="shared" si="0"/>
        <v>-0.11326756593253852</v>
      </c>
      <c r="U114" s="24">
        <f t="shared" si="1"/>
        <v>-0.11326756593253852</v>
      </c>
      <c r="V114" s="6">
        <f>YEARFRAC($M$55,_xlfn.SINGLE(_xll.BDP(M114,"maturity")),1)</f>
        <v>3.9375684556407449</v>
      </c>
      <c r="W114" s="4">
        <f t="shared" si="2"/>
        <v>-0.1534566986437953</v>
      </c>
      <c r="X114" s="21" t="b">
        <f t="shared" ca="1" si="10"/>
        <v>1</v>
      </c>
      <c r="Y114" s="24">
        <f t="shared" ca="1" si="3"/>
        <v>-0.11326756593253852</v>
      </c>
      <c r="Z114" s="4">
        <f t="shared" ca="1" si="4"/>
        <v>-0.11894312639293775</v>
      </c>
      <c r="AA114" s="25">
        <f t="shared" ca="1" si="5"/>
        <v>0.56755604603992293</v>
      </c>
      <c r="AB114" s="24">
        <f t="shared" ca="1" si="6"/>
        <v>1.6151663880830096E-3</v>
      </c>
      <c r="AC114" s="22">
        <f>DATEVALUE(_xll.BDP(M114,$AC$59))</f>
        <v>45839</v>
      </c>
      <c r="AD114" s="21">
        <f>_xll.BDP(M114,$AD$59)</f>
        <v>1.85</v>
      </c>
      <c r="AE114" s="26" t="e">
        <f t="shared" ca="1" si="7"/>
        <v>#N/A</v>
      </c>
      <c r="AF114" s="25">
        <f t="shared" ca="1" si="8"/>
        <v>0.56755604603992293</v>
      </c>
      <c r="AG114" s="26" t="e">
        <f t="shared" ca="1" si="9"/>
        <v>#N/A</v>
      </c>
    </row>
    <row r="115" spans="2:33" x14ac:dyDescent="0.25">
      <c r="B115" s="16">
        <v>49</v>
      </c>
      <c r="C115" s="18">
        <v>2.0777999999999999</v>
      </c>
      <c r="D115" s="19"/>
      <c r="M115" t="str">
        <f>[1]IT!D57</f>
        <v>EK769119 Corp</v>
      </c>
      <c r="N115" t="str">
        <f>[1]IT!E57</f>
        <v>EK769119 Corp</v>
      </c>
      <c r="O115" s="12"/>
      <c r="P115" t="str">
        <f>_xll.BDP(M115,"ticker")&amp;" "&amp;_xll.BDP(M115,"coupon")&amp;" "&amp;TEXT(_xll.BDP(M115,"maturity"),"mm/dd/yy")</f>
        <v>BTPS 1.5 06/01/25</v>
      </c>
      <c r="Q115" s="4">
        <f>IF(ISNUMBER(_xll.BDP($N115,Q$59)),_xll.BDP($N115,Q$59),NA())</f>
        <v>-0.17633044909606266</v>
      </c>
      <c r="R115" s="24" cm="1">
        <f t="array" ref="R115">_xll.BInterpol($B$66:$B$116,$C$66:$C$116,V115,"cubic")</f>
        <v>-0.11565234899020714</v>
      </c>
      <c r="S115" s="25" cm="1">
        <f t="array" ref="S115">IF(ISNUMBER(Q115),_xll.BDP(M115,$S$59),NA())</f>
        <v>-3.3725670000000001</v>
      </c>
      <c r="T115" s="24">
        <f t="shared" si="0"/>
        <v>-0.14937801899020714</v>
      </c>
      <c r="U115" s="24">
        <f t="shared" si="1"/>
        <v>-0.14937801899020714</v>
      </c>
      <c r="V115" s="6">
        <f>YEARFRAC($M$55,_xlfn.SINGLE(_xll.BDP(M115,"maturity")),1)</f>
        <v>3.8554216867469879</v>
      </c>
      <c r="W115" s="4">
        <f t="shared" si="2"/>
        <v>-0.16449146920745195</v>
      </c>
      <c r="X115" s="21" t="b">
        <f t="shared" ca="1" si="10"/>
        <v>1</v>
      </c>
      <c r="Y115" s="24">
        <f t="shared" ca="1" si="3"/>
        <v>-0.14937801899020714</v>
      </c>
      <c r="Z115" s="4">
        <f t="shared" ca="1" si="4"/>
        <v>-0.13051626011090267</v>
      </c>
      <c r="AA115" s="25">
        <f t="shared" ca="1" si="5"/>
        <v>-1.8861758879304469</v>
      </c>
      <c r="AB115" s="24">
        <f t="shared" ca="1" si="6"/>
        <v>2.2841637746913706E-4</v>
      </c>
      <c r="AC115" s="22">
        <f>DATEVALUE(_xll.BDP(M115,$AC$59))</f>
        <v>45809</v>
      </c>
      <c r="AD115" s="21">
        <f>_xll.BDP(M115,$AD$59)</f>
        <v>1.5</v>
      </c>
      <c r="AE115" s="26" t="e">
        <f t="shared" ca="1" si="7"/>
        <v>#N/A</v>
      </c>
      <c r="AF115" s="25">
        <f t="shared" ca="1" si="8"/>
        <v>-1.8861758879304469</v>
      </c>
      <c r="AG115" s="26" t="e">
        <f t="shared" ca="1" si="9"/>
        <v>#N/A</v>
      </c>
    </row>
    <row r="116" spans="2:33" x14ac:dyDescent="0.25">
      <c r="B116" s="16">
        <v>50</v>
      </c>
      <c r="C116" s="18">
        <v>2.0862500000000002</v>
      </c>
      <c r="D116" s="19"/>
      <c r="M116" t="str">
        <f>[1]IT!D58</f>
        <v>AR689537 Corp</v>
      </c>
      <c r="N116" t="str">
        <f>[1]IT!E58</f>
        <v>AR689537 Corp</v>
      </c>
      <c r="O116" s="12"/>
      <c r="P116" t="str">
        <f>_xll.BDP(M116,"ticker")&amp;" "&amp;_xll.BDP(M116,"coupon")&amp;" "&amp;TEXT(_xll.BDP(M116,"maturity"),"mm/dd/yy")</f>
        <v>BTPS 1.45 05/15/25</v>
      </c>
      <c r="Q116" s="4">
        <f>IF(ISNUMBER(_xll.BDP($N116,Q$59)),_xll.BDP($N116,Q$59),NA())</f>
        <v>-0.1704858390512376</v>
      </c>
      <c r="R116" s="24" cm="1">
        <f t="array" ref="R116">_xll.BInterpol($B$66:$B$116,$C$66:$C$116,V116,"cubic")</f>
        <v>-0.12192062341110045</v>
      </c>
      <c r="S116" s="25" cm="1">
        <f t="array" ref="S116">IF(ISNUMBER(Q116),_xll.BDP(M116,$S$59),NA())</f>
        <v>-2.1737700000000002</v>
      </c>
      <c r="T116" s="24">
        <f t="shared" si="0"/>
        <v>-0.14365832341110046</v>
      </c>
      <c r="U116" s="24">
        <f t="shared" si="1"/>
        <v>-0.14365832341110046</v>
      </c>
      <c r="V116" s="6">
        <f>YEARFRAC($M$55,_xlfn.SINGLE(_xll.BDP(M116,"maturity")),1)</f>
        <v>3.8088718510405259</v>
      </c>
      <c r="W116" s="4">
        <f t="shared" si="2"/>
        <v>-0.17073108555094252</v>
      </c>
      <c r="X116" s="21" t="b">
        <f t="shared" ca="1" si="10"/>
        <v>1</v>
      </c>
      <c r="Y116" s="24">
        <f t="shared" ca="1" si="3"/>
        <v>-0.14365832341110046</v>
      </c>
      <c r="Z116" s="4">
        <f t="shared" ca="1" si="4"/>
        <v>-0.13706029415995197</v>
      </c>
      <c r="AA116" s="25">
        <f t="shared" ca="1" si="5"/>
        <v>-0.65980292511484961</v>
      </c>
      <c r="AB116" s="24">
        <f t="shared" ca="1" si="6"/>
        <v>7.3293444988046532E-4</v>
      </c>
      <c r="AC116" s="22">
        <f>DATEVALUE(_xll.BDP(M116,$AC$59))</f>
        <v>45792</v>
      </c>
      <c r="AD116" s="21">
        <f>_xll.BDP(M116,$AD$59)</f>
        <v>1.45</v>
      </c>
      <c r="AE116" s="26" t="e">
        <f t="shared" ca="1" si="7"/>
        <v>#N/A</v>
      </c>
      <c r="AF116" s="25">
        <f t="shared" ca="1" si="8"/>
        <v>-0.65980292511484961</v>
      </c>
      <c r="AG116" s="26" t="e">
        <f t="shared" ca="1" si="9"/>
        <v>#N/A</v>
      </c>
    </row>
    <row r="117" spans="2:33" x14ac:dyDescent="0.25">
      <c r="M117" t="str">
        <f>[1]IT!D59</f>
        <v>EH896068 Corp</v>
      </c>
      <c r="N117" t="str">
        <f>[1]IT!E59</f>
        <v>EH896068 Corp</v>
      </c>
      <c r="O117" s="12"/>
      <c r="P117" t="str">
        <f>_xll.BDP(M117,"ticker")&amp;" "&amp;_xll.BDP(M117,"coupon")&amp;" "&amp;TEXT(_xll.BDP(M117,"maturity"),"mm/dd/yy")</f>
        <v>BTPS 5 03/01/25</v>
      </c>
      <c r="Q117" s="4">
        <f>IF(ISNUMBER(_xll.BDP($N117,Q$59)),_xll.BDP($N117,Q$59),NA())</f>
        <v>-0.21151345222978346</v>
      </c>
      <c r="R117" s="24" cm="1">
        <f t="array" ref="R117">_xll.BInterpol($B$66:$B$116,$C$66:$C$116,V117,"cubic")</f>
        <v>-0.14960648667611537</v>
      </c>
      <c r="S117" s="25" cm="1">
        <f t="array" ref="S117">IF(ISNUMBER(Q117),_xll.BDP(M117,$S$59),NA())</f>
        <v>-2.4333260000000001</v>
      </c>
      <c r="T117" s="24">
        <f t="shared" si="0"/>
        <v>-0.17393974667611536</v>
      </c>
      <c r="U117" s="24">
        <f t="shared" si="1"/>
        <v>-0.17393974667611536</v>
      </c>
      <c r="V117" s="6">
        <f>YEARFRAC($M$55,_xlfn.SINGLE(_xll.BDP(M117,"maturity")),1)</f>
        <v>3.6035049288061338</v>
      </c>
      <c r="W117" s="4">
        <f t="shared" si="2"/>
        <v>-0.19812585194884091</v>
      </c>
      <c r="X117" s="21" t="e">
        <f t="shared" ca="1" si="10"/>
        <v>#N/A</v>
      </c>
      <c r="Y117" s="24" t="e">
        <f t="shared" ca="1" si="3"/>
        <v>#N/A</v>
      </c>
      <c r="Z117" s="4">
        <f t="shared" ca="1" si="4"/>
        <v>-0.16579159336244581</v>
      </c>
      <c r="AA117" s="25">
        <f t="shared" ca="1" si="5"/>
        <v>-0.81481533136695539</v>
      </c>
      <c r="AB117" s="24" t="e">
        <f t="shared" ca="1" si="6"/>
        <v>#N/A</v>
      </c>
      <c r="AC117" s="22">
        <f>DATEVALUE(_xll.BDP(M117,$AC$59))</f>
        <v>45717</v>
      </c>
      <c r="AD117" s="21">
        <f>_xll.BDP(M117,$AD$59)</f>
        <v>5</v>
      </c>
      <c r="AE117" s="26">
        <f t="shared" ca="1" si="7"/>
        <v>-0.81481533136695539</v>
      </c>
      <c r="AF117" s="25" t="e">
        <f t="shared" ca="1" si="8"/>
        <v>#N/A</v>
      </c>
      <c r="AG117" s="26" t="e">
        <f t="shared" ca="1" si="9"/>
        <v>#N/A</v>
      </c>
    </row>
    <row r="118" spans="2:33" x14ac:dyDescent="0.25">
      <c r="M118" t="str">
        <f>[1]IT!D60</f>
        <v>ZR788824 Corp</v>
      </c>
      <c r="N118" t="str">
        <f>[1]IT!E60</f>
        <v>ZR788824 Corp</v>
      </c>
      <c r="O118" s="12"/>
      <c r="P118" t="str">
        <f>_xll.BDP(M118,"ticker")&amp;" "&amp;_xll.BDP(M118,"coupon")&amp;" "&amp;TEXT(_xll.BDP(M118,"maturity"),"mm/dd/yy")</f>
        <v>BTPS 0.35 02/01/25</v>
      </c>
      <c r="Q118" s="4">
        <f>IF(ISNUMBER(_xll.BDP($N118,Q$59)),_xll.BDP($N118,Q$59),NA())</f>
        <v>-0.21304095418884783</v>
      </c>
      <c r="R118" s="24" cm="1">
        <f t="array" ref="R118">_xll.BInterpol($B$66:$B$116,$C$66:$C$116,V118,"cubic")</f>
        <v>-0.15998871774476878</v>
      </c>
      <c r="S118" s="25" cm="1">
        <f t="array" ref="S118">IF(ISNUMBER(Q118),_xll.BDP(M118,$S$59),NA())</f>
        <v>-2.4902069999999998</v>
      </c>
      <c r="T118" s="24">
        <f t="shared" si="0"/>
        <v>-0.18489078774476878</v>
      </c>
      <c r="U118" s="24">
        <f t="shared" si="1"/>
        <v>-0.18489078774476878</v>
      </c>
      <c r="V118" s="6">
        <f>YEARFRAC($M$55,_xlfn.SINGLE(_xll.BDP(M118,"maturity")),1)</f>
        <v>3.5268346111719606</v>
      </c>
      <c r="W118" s="4">
        <f t="shared" si="2"/>
        <v>-0.2082903730016632</v>
      </c>
      <c r="X118" s="21" t="b">
        <f t="shared" ca="1" si="10"/>
        <v>1</v>
      </c>
      <c r="Y118" s="24">
        <f t="shared" ca="1" si="3"/>
        <v>-0.18489078774476878</v>
      </c>
      <c r="Z118" s="4">
        <f t="shared" ca="1" si="4"/>
        <v>-0.1764520199335988</v>
      </c>
      <c r="AA118" s="25">
        <f t="shared" ca="1" si="5"/>
        <v>-0.84387678111699782</v>
      </c>
      <c r="AB118" s="24">
        <f t="shared" ca="1" si="6"/>
        <v>5.4754059019467081E-4</v>
      </c>
      <c r="AC118" s="22">
        <f>DATEVALUE(_xll.BDP(M118,$AC$59))</f>
        <v>45689</v>
      </c>
      <c r="AD118" s="21">
        <f>_xll.BDP(M118,$AD$59)</f>
        <v>0.35</v>
      </c>
      <c r="AE118" s="26" t="e">
        <f t="shared" ca="1" si="7"/>
        <v>#N/A</v>
      </c>
      <c r="AF118" s="25" t="e">
        <f t="shared" ca="1" si="8"/>
        <v>#N/A</v>
      </c>
      <c r="AG118" s="26">
        <f t="shared" ca="1" si="9"/>
        <v>-0.84387678111699782</v>
      </c>
    </row>
    <row r="119" spans="2:33" x14ac:dyDescent="0.25">
      <c r="M119" t="str">
        <f>[1]IT!D61</f>
        <v>EK457296 Corp</v>
      </c>
      <c r="N119" t="str">
        <f>[1]IT!E61</f>
        <v>EK457296 Corp</v>
      </c>
      <c r="O119" s="12"/>
      <c r="P119" t="str">
        <f>_xll.BDP(M119,"ticker")&amp;" "&amp;_xll.BDP(M119,"coupon")&amp;" "&amp;TEXT(_xll.BDP(M119,"maturity"),"mm/dd/yy")</f>
        <v>BTPS 2.5 12/01/24</v>
      </c>
      <c r="Q119" s="4">
        <f>IF(ISNUMBER(_xll.BDP($N119,Q$59)),_xll.BDP($N119,Q$59),NA())</f>
        <v>-0.22714053763959186</v>
      </c>
      <c r="R119" s="24" cm="1">
        <f t="array" ref="R119">_xll.BInterpol($B$66:$B$116,$C$66:$C$116,V119,"cubic")</f>
        <v>-0.18321799616449838</v>
      </c>
      <c r="S119" s="25" cm="1">
        <f t="array" ref="S119">IF(ISNUMBER(Q119),_xll.BDP(M119,$S$59),NA())</f>
        <v>-0.67491990000000002</v>
      </c>
      <c r="T119" s="24">
        <f t="shared" si="0"/>
        <v>-0.18996719516449839</v>
      </c>
      <c r="U119" s="24">
        <f t="shared" si="1"/>
        <v>-0.18996719516449839</v>
      </c>
      <c r="V119" s="6">
        <f>YEARFRAC($M$55,_xlfn.SINGLE(_xll.BDP(M119,"maturity")),1)</f>
        <v>3.3566050650239561</v>
      </c>
      <c r="W119" s="4">
        <f t="shared" si="2"/>
        <v>-0.23071585084061219</v>
      </c>
      <c r="X119" s="21" t="b">
        <f t="shared" ca="1" si="10"/>
        <v>1</v>
      </c>
      <c r="Y119" s="24">
        <f t="shared" ca="1" si="3"/>
        <v>-0.18996719516449839</v>
      </c>
      <c r="Z119" s="4">
        <f t="shared" ca="1" si="4"/>
        <v>-0.19997158948171392</v>
      </c>
      <c r="AA119" s="25">
        <f t="shared" ca="1" si="5"/>
        <v>1.0004394317215533</v>
      </c>
      <c r="AB119" s="24">
        <f t="shared" ca="1" si="6"/>
        <v>1.6604529394104812E-3</v>
      </c>
      <c r="AC119" s="22">
        <f>DATEVALUE(_xll.BDP(M119,$AC$59))</f>
        <v>45627</v>
      </c>
      <c r="AD119" s="21">
        <f>_xll.BDP(M119,$AD$59)</f>
        <v>2.5</v>
      </c>
      <c r="AE119" s="26" t="e">
        <f t="shared" ca="1" si="7"/>
        <v>#N/A</v>
      </c>
      <c r="AF119" s="25">
        <f t="shared" ca="1" si="8"/>
        <v>1.0004394317215533</v>
      </c>
      <c r="AG119" s="26" t="e">
        <f t="shared" ca="1" si="9"/>
        <v>#N/A</v>
      </c>
    </row>
    <row r="120" spans="2:33" x14ac:dyDescent="0.25">
      <c r="M120" t="str">
        <f>[1]IT!D62</f>
        <v>AP093098 Corp</v>
      </c>
      <c r="N120" t="str">
        <f>[1]IT!E62</f>
        <v>AP093098 Corp</v>
      </c>
      <c r="O120" s="12"/>
      <c r="P120" t="str">
        <f>_xll.BDP(M120,"ticker")&amp;" "&amp;_xll.BDP(M120,"coupon")&amp;" "&amp;TEXT(_xll.BDP(M120,"maturity"),"mm/dd/yy")</f>
        <v>BTPS 1.45 11/15/24</v>
      </c>
      <c r="Q120" s="4">
        <f>IF(ISNUMBER(_xll.BDP($N120,Q$59)),_xll.BDP($N120,Q$59),NA())</f>
        <v>-0.23404954282255641</v>
      </c>
      <c r="R120" s="24" cm="1">
        <f t="array" ref="R120">_xll.BInterpol($B$66:$B$116,$C$66:$C$116,V120,"cubic")</f>
        <v>-0.18924794394546976</v>
      </c>
      <c r="S120" s="25" cm="1">
        <f t="array" ref="S120">IF(ISNUMBER(Q120),_xll.BDP(M120,$S$59),NA())</f>
        <v>-0.70839419999999997</v>
      </c>
      <c r="T120" s="24">
        <f t="shared" si="0"/>
        <v>-0.19633188594546977</v>
      </c>
      <c r="U120" s="24">
        <f t="shared" si="1"/>
        <v>-0.19633188594546977</v>
      </c>
      <c r="V120" s="6">
        <f>YEARFRAC($M$55,_xlfn.SINGLE(_xll.BDP(M120,"maturity")),1)</f>
        <v>3.3127994524298425</v>
      </c>
      <c r="W120" s="4">
        <f t="shared" si="2"/>
        <v>-0.23645178020576774</v>
      </c>
      <c r="X120" s="21" t="b">
        <f t="shared" ca="1" si="10"/>
        <v>1</v>
      </c>
      <c r="Y120" s="24">
        <f t="shared" ca="1" si="3"/>
        <v>-0.19633188594546977</v>
      </c>
      <c r="Z120" s="4">
        <f t="shared" ca="1" si="4"/>
        <v>-0.20598736272836216</v>
      </c>
      <c r="AA120" s="25">
        <f t="shared" ca="1" si="5"/>
        <v>0.9655476782892386</v>
      </c>
      <c r="AB120" s="24">
        <f t="shared" ca="1" si="6"/>
        <v>1.6096059154574898E-3</v>
      </c>
      <c r="AC120" s="22">
        <f>DATEVALUE(_xll.BDP(M120,$AC$59))</f>
        <v>45611</v>
      </c>
      <c r="AD120" s="21">
        <f>_xll.BDP(M120,$AD$59)</f>
        <v>1.45</v>
      </c>
      <c r="AE120" s="26" t="e">
        <f t="shared" ca="1" si="7"/>
        <v>#N/A</v>
      </c>
      <c r="AF120" s="25">
        <f t="shared" ca="1" si="8"/>
        <v>0.9655476782892386</v>
      </c>
      <c r="AG120" s="26" t="e">
        <f t="shared" ca="1" si="9"/>
        <v>#N/A</v>
      </c>
    </row>
    <row r="121" spans="2:33" x14ac:dyDescent="0.25">
      <c r="M121" t="str">
        <f>[1]IT!D63</f>
        <v>EK093352 Corp</v>
      </c>
      <c r="N121" t="str">
        <f>[1]IT!E63</f>
        <v>EK093352 Corp</v>
      </c>
      <c r="O121" s="12"/>
      <c r="P121" t="str">
        <f>_xll.BDP(M121,"ticker")&amp;" "&amp;_xll.BDP(M121,"coupon")&amp;" "&amp;TEXT(_xll.BDP(M121,"maturity"),"mm/dd/yy")</f>
        <v>BTPS 3.75 09/01/24</v>
      </c>
      <c r="Q121" s="4">
        <f>IF(ISNUMBER(_xll.BDP($N121,Q$59)),_xll.BDP($N121,Q$59),NA())</f>
        <v>-0.25967468839729335</v>
      </c>
      <c r="R121" s="24" cm="1">
        <f t="array" ref="R121">_xll.BInterpol($B$66:$B$116,$C$66:$C$116,V121,"cubic")</f>
        <v>-0.21789808450157205</v>
      </c>
      <c r="S121" s="25" cm="1">
        <f t="array" ref="S121">IF(ISNUMBER(Q121),_xll.BDP(M121,$S$59),NA())</f>
        <v>0.84380560000000004</v>
      </c>
      <c r="T121" s="24">
        <f t="shared" si="0"/>
        <v>-0.20946002850157205</v>
      </c>
      <c r="U121" s="24">
        <f t="shared" si="1"/>
        <v>-0.20946002850157205</v>
      </c>
      <c r="V121" s="6">
        <f>YEARFRAC($M$55,_xlfn.SINGLE(_xll.BDP(M121,"maturity")),1)</f>
        <v>3.1074606433949348</v>
      </c>
      <c r="W121" s="4">
        <f t="shared" si="2"/>
        <v>-0.26312338337774799</v>
      </c>
      <c r="X121" s="21" t="e">
        <f t="shared" ca="1" si="10"/>
        <v>#N/A</v>
      </c>
      <c r="Y121" s="24" t="e">
        <f t="shared" ca="1" si="3"/>
        <v>#N/A</v>
      </c>
      <c r="Z121" s="4">
        <f t="shared" ca="1" si="4"/>
        <v>-0.23396021709820766</v>
      </c>
      <c r="AA121" s="25">
        <f t="shared" ca="1" si="5"/>
        <v>2.4500188596635608</v>
      </c>
      <c r="AB121" s="24" t="e">
        <f t="shared" ca="1" si="6"/>
        <v>#N/A</v>
      </c>
      <c r="AC121" s="22">
        <f>DATEVALUE(_xll.BDP(M121,$AC$59))</f>
        <v>45536</v>
      </c>
      <c r="AD121" s="21">
        <f>_xll.BDP(M121,$AD$59)</f>
        <v>3.75</v>
      </c>
      <c r="AE121" s="26">
        <f t="shared" ca="1" si="7"/>
        <v>2.4500188596635608</v>
      </c>
      <c r="AF121" s="25" t="e">
        <f t="shared" ca="1" si="8"/>
        <v>#N/A</v>
      </c>
      <c r="AG121" s="26" t="e">
        <f t="shared" ca="1" si="9"/>
        <v>#N/A</v>
      </c>
    </row>
    <row r="122" spans="2:33" x14ac:dyDescent="0.25">
      <c r="M122" t="str">
        <f>[1]IT!D64</f>
        <v>BBG011RFXP29 Govt</v>
      </c>
      <c r="N122" t="str">
        <f>[1]IT!E64</f>
        <v>BBG011RFXP29 Govt</v>
      </c>
      <c r="O122" s="12"/>
      <c r="P122" t="str">
        <f>_xll.BDP(M122,"ticker")&amp;" "&amp;_xll.BDP(M122,"coupon")&amp;" "&amp;TEXT(_xll.BDP(M122,"maturity"),"mm/dd/yy")</f>
        <v>.BTPS 0 08/15/24</v>
      </c>
      <c r="Q122" s="4" t="e">
        <f>IF(ISNUMBER(_xll.BDP($N122,Q$59)),_xll.BDP($N122,Q$59),NA())</f>
        <v>#N/A</v>
      </c>
      <c r="R122" s="24" cm="1">
        <f t="array" ref="R122">_xll.BInterpol($B$66:$B$116,$C$66:$C$116,V122,"cubic")</f>
        <v>-0.22449634830512011</v>
      </c>
      <c r="S122" s="25" t="e" cm="1">
        <f t="array" ref="S122">IF(ISNUMBER(Q122),_xll.BDP(M122,$S$59),NA())</f>
        <v>#N/A</v>
      </c>
      <c r="T122" s="24" t="e">
        <f t="shared" si="0"/>
        <v>#N/A</v>
      </c>
      <c r="U122" s="24" t="e">
        <f t="shared" si="1"/>
        <v>#N/A</v>
      </c>
      <c r="V122" s="6">
        <f>YEARFRAC($M$55,_xlfn.SINGLE(_xll.BDP(M122,"maturity")),1)</f>
        <v>3.0609171800136892</v>
      </c>
      <c r="W122" s="4">
        <f t="shared" si="2"/>
        <v>-0.2691152895768143</v>
      </c>
      <c r="X122" s="21" t="b">
        <f t="shared" ca="1" si="10"/>
        <v>1</v>
      </c>
      <c r="Y122" s="24" t="e">
        <f t="shared" ca="1" si="3"/>
        <v>#N/A</v>
      </c>
      <c r="Z122" s="4">
        <f t="shared" ca="1" si="4"/>
        <v>-0.24024445574796152</v>
      </c>
      <c r="AA122" s="25" t="e">
        <f t="shared" ca="1" si="5"/>
        <v>#N/A</v>
      </c>
      <c r="AB122" s="24" t="e">
        <f t="shared" ca="1" si="6"/>
        <v>#N/A</v>
      </c>
      <c r="AC122" s="22">
        <f>DATEVALUE(_xll.BDP(M122,$AC$59))</f>
        <v>45519</v>
      </c>
      <c r="AD122" s="21">
        <f>_xll.BDP(M122,$AD$59)</f>
        <v>0</v>
      </c>
      <c r="AE122" s="26" t="e">
        <f t="shared" ca="1" si="7"/>
        <v>#N/A</v>
      </c>
      <c r="AF122" s="25" t="e">
        <f t="shared" ca="1" si="8"/>
        <v>#N/A</v>
      </c>
      <c r="AG122" s="26" t="e">
        <f t="shared" ca="1" si="9"/>
        <v>#N/A</v>
      </c>
    </row>
    <row r="123" spans="2:33" x14ac:dyDescent="0.25">
      <c r="M123" t="str">
        <f>[1]IT!D65</f>
        <v>AX870340 Corp</v>
      </c>
      <c r="N123" t="str">
        <f>[1]IT!E65</f>
        <v>AX870340 Corp</v>
      </c>
      <c r="O123" s="12"/>
      <c r="P123" t="str">
        <f>_xll.BDP(M123,"ticker")&amp;" "&amp;_xll.BDP(M123,"coupon")&amp;" "&amp;TEXT(_xll.BDP(M123,"maturity"),"mm/dd/yy")</f>
        <v>BTPS 1.75 07/01/24</v>
      </c>
      <c r="Q123" s="4">
        <f>IF(ISNUMBER(_xll.BDP($N123,Q$59)),_xll.BDP($N123,Q$59),NA())</f>
        <v>-0.26755948356655956</v>
      </c>
      <c r="R123" s="24" cm="1">
        <f t="array" ref="R123">_xll.BInterpol($B$66:$B$116,$C$66:$C$116,V123,"cubic")</f>
        <v>-0.24218053006492632</v>
      </c>
      <c r="S123" s="25" cm="1">
        <f t="array" ref="S123">IF(ISNUMBER(Q123),_xll.BDP(M123,$S$59),NA())</f>
        <v>1.5539179999999999</v>
      </c>
      <c r="T123" s="24">
        <f t="shared" si="0"/>
        <v>-0.22664135006492631</v>
      </c>
      <c r="U123" s="24">
        <f t="shared" si="1"/>
        <v>-0.22664135006492631</v>
      </c>
      <c r="V123" s="6">
        <f>YEARFRAC($M$55,_xlfn.SINGLE(_xll.BDP(M123,"maturity")),1)</f>
        <v>2.9377138945927448</v>
      </c>
      <c r="W123" s="4">
        <f t="shared" si="2"/>
        <v>-0.28487048807703363</v>
      </c>
      <c r="X123" s="21" t="b">
        <f t="shared" ca="1" si="10"/>
        <v>1</v>
      </c>
      <c r="Y123" s="24">
        <f t="shared" ca="1" si="3"/>
        <v>-0.22664135006492631</v>
      </c>
      <c r="Z123" s="4">
        <f t="shared" ca="1" si="4"/>
        <v>-0.25676831711365689</v>
      </c>
      <c r="AA123" s="25">
        <f t="shared" ca="1" si="5"/>
        <v>3.0126967048730577</v>
      </c>
      <c r="AB123" s="24">
        <f t="shared" ca="1" si="6"/>
        <v>3.3906325136330425E-3</v>
      </c>
      <c r="AC123" s="22">
        <f>DATEVALUE(_xll.BDP(M123,$AC$59))</f>
        <v>45474</v>
      </c>
      <c r="AD123" s="21">
        <f>_xll.BDP(M123,$AD$59)</f>
        <v>1.75</v>
      </c>
      <c r="AE123" s="26" t="e">
        <f t="shared" ca="1" si="7"/>
        <v>#N/A</v>
      </c>
      <c r="AF123" s="25">
        <f t="shared" ca="1" si="8"/>
        <v>3.0126967048730577</v>
      </c>
      <c r="AG123" s="26" t="e">
        <f t="shared" ca="1" si="9"/>
        <v>#N/A</v>
      </c>
    </row>
    <row r="124" spans="2:33" x14ac:dyDescent="0.25">
      <c r="M124" t="str">
        <f>[1]IT!D66</f>
        <v>AM796312 Corp</v>
      </c>
      <c r="N124" t="str">
        <f>[1]IT!E66</f>
        <v>AM796312 Corp</v>
      </c>
      <c r="O124" s="12"/>
      <c r="P124" t="str">
        <f>_xll.BDP(M124,"ticker")&amp;" "&amp;_xll.BDP(M124,"coupon")&amp;" "&amp;TEXT(_xll.BDP(M124,"maturity"),"mm/dd/yy")</f>
        <v>BTPS 1.85 05/15/24</v>
      </c>
      <c r="Q124" s="4">
        <f>IF(ISNUMBER(_xll.BDP($N124,Q$59)),_xll.BDP($N124,Q$59),NA())</f>
        <v>-0.29630722286927424</v>
      </c>
      <c r="R124" s="24" cm="1">
        <f t="array" ref="R124">_xll.BInterpol($B$66:$B$116,$C$66:$C$116,V124,"cubic")</f>
        <v>-0.26093038364356919</v>
      </c>
      <c r="S124" s="25" cm="1">
        <f t="array" ref="S124">IF(ISNUMBER(Q124),_xll.BDP(M124,$S$59),NA())</f>
        <v>-0.122035</v>
      </c>
      <c r="T124" s="24">
        <f t="shared" si="0"/>
        <v>-0.26215073364356917</v>
      </c>
      <c r="U124" s="24">
        <f t="shared" si="1"/>
        <v>-0.26215073364356917</v>
      </c>
      <c r="V124" s="6">
        <f>YEARFRAC($M$55,_xlfn.SINGLE(_xll.BDP(M124,"maturity")),1)</f>
        <v>2.8090349075975358</v>
      </c>
      <c r="W124" s="4">
        <f t="shared" si="2"/>
        <v>-0.30114913614532579</v>
      </c>
      <c r="X124" s="21" t="b">
        <f t="shared" ca="1" si="10"/>
        <v>1</v>
      </c>
      <c r="Y124" s="24">
        <f t="shared" ca="1" si="3"/>
        <v>-0.26215073364356917</v>
      </c>
      <c r="Z124" s="4">
        <f t="shared" ca="1" si="4"/>
        <v>-0.27384116604651298</v>
      </c>
      <c r="AA124" s="25">
        <f t="shared" ca="1" si="5"/>
        <v>1.1690432402943818</v>
      </c>
      <c r="AB124" s="24">
        <f t="shared" ca="1" si="6"/>
        <v>1.5208753976890172E-3</v>
      </c>
      <c r="AC124" s="22">
        <f>DATEVALUE(_xll.BDP(M124,$AC$59))</f>
        <v>45427</v>
      </c>
      <c r="AD124" s="21">
        <f>_xll.BDP(M124,$AD$59)</f>
        <v>1.85</v>
      </c>
      <c r="AE124" s="26" t="e">
        <f t="shared" ca="1" si="7"/>
        <v>#N/A</v>
      </c>
      <c r="AF124" s="25">
        <f t="shared" ca="1" si="8"/>
        <v>1.1690432402943818</v>
      </c>
      <c r="AG124" s="26" t="e">
        <f t="shared" ca="1" si="9"/>
        <v>#N/A</v>
      </c>
    </row>
    <row r="125" spans="2:33" x14ac:dyDescent="0.25">
      <c r="M125" t="str">
        <f>[1]IT!D67</f>
        <v>IT0005439275 Govt</v>
      </c>
      <c r="N125" t="str">
        <f>[1]IT!E67</f>
        <v>IT0005439275 Govt</v>
      </c>
      <c r="O125" s="12" t="str" cm="1">
        <f t="array" ref="O125">TEXT(DATEVALUE(_xll.BDP(M125,"Maturity")),"MMM-YY")</f>
        <v>Apr-24</v>
      </c>
      <c r="P125" t="str">
        <f>_xll.BDP(M125,"ticker")&amp;" "&amp;_xll.BDP(M125,"coupon")&amp;" "&amp;TEXT(_xll.BDP(M125,"maturity"),"mm/dd/yy")</f>
        <v>BTPS 0 04/15/24</v>
      </c>
      <c r="Q125" s="4">
        <f>IF(ISNUMBER(_xll.BDP($N125,Q$59)),_xll.BDP($N125,Q$59),NA())</f>
        <v>-0.28557534213835556</v>
      </c>
      <c r="R125" s="24" cm="1">
        <f t="array" ref="R125">_xll.BInterpol($B$66:$B$116,$C$66:$C$116,V125,"cubic")</f>
        <v>-0.27297875875061478</v>
      </c>
      <c r="S125" s="25" cm="1">
        <f t="array" ref="S125">IF(ISNUMBER(Q125),_xll.BDP(M125,$S$59),NA())</f>
        <v>1.5768679999999999</v>
      </c>
      <c r="T125" s="24">
        <f t="shared" ref="T125:T155" si="11">IF(ISNUMBER(S125),R125+S125/100,Q125)</f>
        <v>-0.2572100787506148</v>
      </c>
      <c r="U125" s="24">
        <f t="shared" ref="U125:U155" si="12">IF($U$57=1,Q125,IF($U$57=2,T125,NA()))</f>
        <v>-0.2572100787506148</v>
      </c>
      <c r="V125" s="6">
        <f>YEARFRAC($M$55,_xlfn.SINGLE(_xll.BDP(M125,"maturity")),1)</f>
        <v>2.7268993839835729</v>
      </c>
      <c r="W125" s="4">
        <f t="shared" ref="W125:W155" si="13">$V$49*EXP(-$Y$49*V125)+$W$49*EXP(-$Z$49*V125)+$X$49</f>
        <v>-0.31143732647380817</v>
      </c>
      <c r="X125" s="21" t="b">
        <f t="shared" ca="1" si="10"/>
        <v>1</v>
      </c>
      <c r="Y125" s="24">
        <f t="shared" ref="Y125:Y155" ca="1" si="14">IF(X125,U125,NA())</f>
        <v>-0.2572100787506148</v>
      </c>
      <c r="Z125" s="4">
        <f t="shared" ref="Z125:Z155" ca="1" si="15">W125*$Z$57+$Z$56</f>
        <v>-0.28463129545614019</v>
      </c>
      <c r="AA125" s="25">
        <f t="shared" ref="AA125:AA155" ca="1" si="16">(U125-Z125)*100</f>
        <v>2.7421216705525389</v>
      </c>
      <c r="AB125" s="24">
        <f t="shared" ref="AB125:AB155" ca="1" si="17">IF(X125,(U125-W125)^2,NA())</f>
        <v>2.9405943956325809E-3</v>
      </c>
      <c r="AC125" s="22">
        <f>DATEVALUE(_xll.BDP(M125,$AC$59))</f>
        <v>45397</v>
      </c>
      <c r="AD125" s="21">
        <f>_xll.BDP(M125,$AD$59)</f>
        <v>0</v>
      </c>
      <c r="AE125" s="26" t="e">
        <f t="shared" ref="AE125:AE155" ca="1" si="18">IF(AD125&gt;$AE$58,AA125,NA())</f>
        <v>#N/A</v>
      </c>
      <c r="AF125" s="25" t="e">
        <f t="shared" ref="AF125:AF155" ca="1" si="19">IF(AND(AD125&lt;$AE$58,AD125&gt;$AG$58),AA125,NA())</f>
        <v>#N/A</v>
      </c>
      <c r="AG125" s="26">
        <f t="shared" ref="AG125:AG155" ca="1" si="20">IF(AD125&lt;$AG$58,AA125,NA())</f>
        <v>2.7421216705525389</v>
      </c>
    </row>
    <row r="126" spans="2:33" x14ac:dyDescent="0.25">
      <c r="M126" t="str">
        <f>[1]IT!D68</f>
        <v>EJ770441 Corp</v>
      </c>
      <c r="N126" t="str">
        <f>[1]IT!E68</f>
        <v>EJ770441 Corp</v>
      </c>
      <c r="O126" s="12"/>
      <c r="P126" t="str">
        <f>_xll.BDP(M126,"ticker")&amp;" "&amp;_xll.BDP(M126,"coupon")&amp;" "&amp;TEXT(_xll.BDP(M126,"maturity"),"mm/dd/yy")</f>
        <v>BTPS 4.5 03/01/24</v>
      </c>
      <c r="Q126" s="4">
        <f>IF(ISNUMBER(_xll.BDP($N126,Q$59)),_xll.BDP($N126,Q$59),NA())</f>
        <v>-0.31276842357259582</v>
      </c>
      <c r="R126" s="24" cm="1">
        <f t="array" ref="R126">_xll.BInterpol($B$66:$B$116,$C$66:$C$116,V126,"cubic")</f>
        <v>-0.29106476635558415</v>
      </c>
      <c r="S126" s="25" cm="1">
        <f t="array" ref="S126">IF(ISNUMBER(Q126),_xll.BDP(M126,$S$59),NA())</f>
        <v>0.96429319999999996</v>
      </c>
      <c r="T126" s="24">
        <f t="shared" si="11"/>
        <v>-0.28142183435558416</v>
      </c>
      <c r="U126" s="24">
        <f t="shared" si="12"/>
        <v>-0.28142183435558416</v>
      </c>
      <c r="V126" s="6">
        <f>YEARFRAC($M$55,_xlfn.SINGLE(_xll.BDP(M126,"maturity")),1)</f>
        <v>2.6036960985626285</v>
      </c>
      <c r="W126" s="4">
        <f t="shared" si="13"/>
        <v>-0.32670778005538548</v>
      </c>
      <c r="X126" s="21" t="e">
        <f t="shared" ca="1" si="10"/>
        <v>#N/A</v>
      </c>
      <c r="Y126" s="24" t="e">
        <f t="shared" ca="1" si="14"/>
        <v>#N/A</v>
      </c>
      <c r="Z126" s="4">
        <f t="shared" ca="1" si="15"/>
        <v>-0.30064676222222109</v>
      </c>
      <c r="AA126" s="25">
        <f t="shared" ca="1" si="16"/>
        <v>1.9224927866636932</v>
      </c>
      <c r="AB126" s="24" t="e">
        <f t="shared" ca="1" si="17"/>
        <v>#N/A</v>
      </c>
      <c r="AC126" s="22">
        <f>DATEVALUE(_xll.BDP(M126,$AC$59))</f>
        <v>45352</v>
      </c>
      <c r="AD126" s="21">
        <f>_xll.BDP(M126,$AD$59)</f>
        <v>4.5</v>
      </c>
      <c r="AE126" s="26">
        <f t="shared" ca="1" si="18"/>
        <v>1.9224927866636932</v>
      </c>
      <c r="AF126" s="25" t="e">
        <f t="shared" ca="1" si="19"/>
        <v>#N/A</v>
      </c>
      <c r="AG126" s="26" t="e">
        <f t="shared" ca="1" si="20"/>
        <v>#N/A</v>
      </c>
    </row>
    <row r="127" spans="2:33" x14ac:dyDescent="0.25">
      <c r="M127" t="str">
        <f>[1]IT!D69</f>
        <v>BBG011MD2HX7 Corp</v>
      </c>
      <c r="N127" t="str">
        <f>[1]IT!E69</f>
        <v>BBG011MD2HX7 Corp</v>
      </c>
      <c r="O127" s="12"/>
      <c r="P127" t="str">
        <f>_xll.BDP(M127,"ticker")&amp;" "&amp;_xll.BDP(M127,"coupon")&amp;" "&amp;TEXT(_xll.BDP(M127,"maturity"),"mm/dd/yy")</f>
        <v>.BTPS 0 01/30/24</v>
      </c>
      <c r="Q127" s="4" t="e">
        <f>IF(ISNUMBER(_xll.BDP($N127,Q$59)),_xll.BDP($N127,Q$59),NA())</f>
        <v>#N/A</v>
      </c>
      <c r="R127" s="24" cm="1">
        <f t="array" ref="R127">_xll.BInterpol($B$66:$B$116,$C$66:$C$116,V127,"cubic")</f>
        <v>-0.30347032413085795</v>
      </c>
      <c r="S127" s="25" t="e" cm="1">
        <f t="array" ref="S127">IF(ISNUMBER(Q127),_xll.BDP(M127,$S$59),NA())</f>
        <v>#N/A</v>
      </c>
      <c r="T127" s="24" t="e">
        <f t="shared" si="11"/>
        <v>#N/A</v>
      </c>
      <c r="U127" s="24" t="e">
        <f t="shared" si="12"/>
        <v>#N/A</v>
      </c>
      <c r="V127" s="6">
        <f>YEARFRAC($M$55,_xlfn.SINGLE(_xll.BDP(M127,"maturity")),1)</f>
        <v>2.5188227241615331</v>
      </c>
      <c r="W127" s="4">
        <f t="shared" si="13"/>
        <v>-0.33710679366164431</v>
      </c>
      <c r="X127" s="21" t="b">
        <f t="shared" ref="X127:X155" ca="1" si="21">IF(AD127&lt;$AE$58,TRUE,NA())</f>
        <v>1</v>
      </c>
      <c r="Y127" s="24" t="e">
        <f t="shared" ca="1" si="14"/>
        <v>#N/A</v>
      </c>
      <c r="Z127" s="4">
        <f t="shared" ca="1" si="15"/>
        <v>-0.31155312174332828</v>
      </c>
      <c r="AA127" s="25" t="e">
        <f t="shared" ca="1" si="16"/>
        <v>#N/A</v>
      </c>
      <c r="AB127" s="24" t="e">
        <f t="shared" ca="1" si="17"/>
        <v>#N/A</v>
      </c>
      <c r="AC127" s="22">
        <f>DATEVALUE(_xll.BDP(M127,$AC$59))</f>
        <v>45321</v>
      </c>
      <c r="AD127" s="21">
        <f>_xll.BDP(M127,$AD$59)</f>
        <v>0</v>
      </c>
      <c r="AE127" s="26" t="e">
        <f t="shared" ca="1" si="18"/>
        <v>#N/A</v>
      </c>
      <c r="AF127" s="25" t="e">
        <f t="shared" ca="1" si="19"/>
        <v>#N/A</v>
      </c>
      <c r="AG127" s="26" t="e">
        <f t="shared" ca="1" si="20"/>
        <v>#N/A</v>
      </c>
    </row>
    <row r="128" spans="2:33" x14ac:dyDescent="0.25">
      <c r="M128" t="str">
        <f>[1]IT!D70</f>
        <v>IT0005424251 corp</v>
      </c>
      <c r="N128" t="str">
        <f>[1]IT!E70</f>
        <v>IT0005424251 corp</v>
      </c>
      <c r="O128" s="12"/>
      <c r="P128" t="str">
        <f>_xll.BDP(M128,"ticker")&amp;" "&amp;_xll.BDP(M128,"coupon")&amp;" "&amp;TEXT(_xll.BDP(M128,"maturity"),"mm/dd/yy")</f>
        <v>BTPS 0 01/15/24</v>
      </c>
      <c r="Q128" s="4">
        <f>IF(ISNUMBER(_xll.BDP($N128,Q$59)),_xll.BDP($N128,Q$59),NA())</f>
        <v>-0.32502305627921668</v>
      </c>
      <c r="R128" s="24" cm="1">
        <f t="array" ref="R128">_xll.BInterpol($B$66:$B$116,$C$66:$C$116,V128,"cubic")</f>
        <v>-0.30944142938092301</v>
      </c>
      <c r="S128" s="25" cm="1">
        <f t="array" ref="S128">IF(ISNUMBER(Q128),_xll.BDP(M128,$S$59),NA())</f>
        <v>1.193581</v>
      </c>
      <c r="T128" s="24">
        <f t="shared" si="11"/>
        <v>-0.29750561938092301</v>
      </c>
      <c r="U128" s="24">
        <f t="shared" si="12"/>
        <v>-0.29750561938092301</v>
      </c>
      <c r="V128" s="6">
        <f>YEARFRAC($M$55,_xlfn.SINGLE(_xll.BDP(M128,"maturity")),1)</f>
        <v>2.4777549623545516</v>
      </c>
      <c r="W128" s="4">
        <f t="shared" si="13"/>
        <v>-0.34210126117297701</v>
      </c>
      <c r="X128" s="21" t="b">
        <f t="shared" ca="1" si="21"/>
        <v>1</v>
      </c>
      <c r="Y128" s="24">
        <f t="shared" ca="1" si="14"/>
        <v>-0.29750561938092301</v>
      </c>
      <c r="Z128" s="4">
        <f t="shared" ca="1" si="15"/>
        <v>-0.31679125877800818</v>
      </c>
      <c r="AA128" s="25">
        <f t="shared" ca="1" si="16"/>
        <v>1.9285639397085164</v>
      </c>
      <c r="AB128" s="24">
        <f t="shared" ca="1" si="17"/>
        <v>1.9887712668451929E-3</v>
      </c>
      <c r="AC128" s="22">
        <f>DATEVALUE(_xll.BDP(M128,$AC$59))</f>
        <v>45306</v>
      </c>
      <c r="AD128" s="21">
        <f>_xll.BDP(M128,$AD$59)</f>
        <v>0</v>
      </c>
      <c r="AE128" s="26" t="e">
        <f t="shared" ca="1" si="18"/>
        <v>#N/A</v>
      </c>
      <c r="AF128" s="25" t="e">
        <f t="shared" ca="1" si="19"/>
        <v>#N/A</v>
      </c>
      <c r="AG128" s="26">
        <f t="shared" ca="1" si="20"/>
        <v>1.9285639397085164</v>
      </c>
    </row>
    <row r="129" spans="13:33" x14ac:dyDescent="0.25">
      <c r="M129" t="str">
        <f>[1]IT!D71</f>
        <v>IT0000366655 Govt</v>
      </c>
      <c r="N129" t="str">
        <f>[1]IT!E71</f>
        <v>IT0000366655 Govt</v>
      </c>
      <c r="O129" s="12"/>
      <c r="P129" t="str">
        <f>_xll.BDP(M129,"ticker")&amp;" "&amp;_xll.BDP(M129,"coupon")&amp;" "&amp;TEXT(_xll.BDP(M129,"maturity"),"mm/dd/yy")</f>
        <v>BTPS 9 11/01/23</v>
      </c>
      <c r="Q129" s="4">
        <f>IF(ISNUMBER(_xll.BDP($N129,Q$59)),_xll.BDP($N129,Q$59),NA())</f>
        <v>-0.38613119131686302</v>
      </c>
      <c r="R129" s="24" cm="1">
        <f t="array" ref="R129">_xll.BInterpol($B$66:$B$116,$C$66:$C$116,V129,"cubic")</f>
        <v>-0.33856347915645263</v>
      </c>
      <c r="S129" s="25" cm="1">
        <f t="array" ref="S129">IF(ISNUMBER(Q129),_xll.BDP(M129,$S$59),NA())</f>
        <v>-1.140747</v>
      </c>
      <c r="T129" s="24">
        <f t="shared" si="11"/>
        <v>-0.3499709491564526</v>
      </c>
      <c r="U129" s="24">
        <f t="shared" si="12"/>
        <v>-0.3499709491564526</v>
      </c>
      <c r="V129" s="6">
        <f>YEARFRAC($M$55,_xlfn.SINGLE(_xll.BDP(M129,"maturity")),1)</f>
        <v>2.2739726027397262</v>
      </c>
      <c r="W129" s="4">
        <f t="shared" si="13"/>
        <v>-0.36649797869086242</v>
      </c>
      <c r="X129" s="21" t="e">
        <f t="shared" ca="1" si="21"/>
        <v>#N/A</v>
      </c>
      <c r="Y129" s="24" t="e">
        <f t="shared" ca="1" si="14"/>
        <v>#N/A</v>
      </c>
      <c r="Z129" s="4">
        <f t="shared" ca="1" si="15"/>
        <v>-0.34237824062644118</v>
      </c>
      <c r="AA129" s="25">
        <f t="shared" ca="1" si="16"/>
        <v>-0.75927085300114272</v>
      </c>
      <c r="AB129" s="24" t="e">
        <f t="shared" ca="1" si="17"/>
        <v>#N/A</v>
      </c>
      <c r="AC129" s="22">
        <f>DATEVALUE(_xll.BDP(M129,$AC$59))</f>
        <v>45231</v>
      </c>
      <c r="AD129" s="21">
        <f>_xll.BDP(M129,$AD$59)</f>
        <v>9</v>
      </c>
      <c r="AE129" s="26">
        <f t="shared" ca="1" si="18"/>
        <v>-0.75927085300114272</v>
      </c>
      <c r="AF129" s="25" t="e">
        <f t="shared" ca="1" si="19"/>
        <v>#N/A</v>
      </c>
      <c r="AG129" s="26" t="e">
        <f t="shared" ca="1" si="20"/>
        <v>#N/A</v>
      </c>
    </row>
    <row r="130" spans="13:33" x14ac:dyDescent="0.25">
      <c r="M130" t="str">
        <f>[1]IT!D72</f>
        <v>QZ510774 Corp</v>
      </c>
      <c r="N130" t="str">
        <f>[1]IT!E72</f>
        <v>QZ510774 Corp</v>
      </c>
      <c r="O130" s="12"/>
      <c r="P130" t="str">
        <f>_xll.BDP(M130,"ticker")&amp;" "&amp;_xll.BDP(M130,"coupon")&amp;" "&amp;TEXT(_xll.BDP(M130,"maturity"),"mm/dd/yy")</f>
        <v>BTPS 0.65 10/15/23</v>
      </c>
      <c r="Q130" s="4">
        <f>IF(ISNUMBER(_xll.BDP($N130,Q$59)),_xll.BDP($N130,Q$59),NA())</f>
        <v>-0.38067633248791699</v>
      </c>
      <c r="R130" s="24" cm="1">
        <f t="array" ref="R130">_xll.BInterpol($B$66:$B$116,$C$66:$C$116,V130,"cubic")</f>
        <v>-0.34505910336027945</v>
      </c>
      <c r="S130" s="25" cm="1">
        <f t="array" ref="S130">IF(ISNUMBER(Q130),_xll.BDP(M130,$S$59),NA())</f>
        <v>-0.45358549999999997</v>
      </c>
      <c r="T130" s="24">
        <f t="shared" si="11"/>
        <v>-0.34959495836027943</v>
      </c>
      <c r="U130" s="24">
        <f t="shared" si="12"/>
        <v>-0.34959495836027943</v>
      </c>
      <c r="V130" s="6">
        <f>YEARFRAC($M$55,_xlfn.SINGLE(_xll.BDP(M130,"maturity")),1)</f>
        <v>2.2273972602739724</v>
      </c>
      <c r="W130" s="4">
        <f t="shared" si="13"/>
        <v>-0.37197804052831263</v>
      </c>
      <c r="X130" s="21" t="b">
        <f t="shared" ca="1" si="21"/>
        <v>1</v>
      </c>
      <c r="Y130" s="24">
        <f t="shared" ca="1" si="14"/>
        <v>-0.34959495836027943</v>
      </c>
      <c r="Z130" s="4">
        <f t="shared" ca="1" si="15"/>
        <v>-0.34812566310900805</v>
      </c>
      <c r="AA130" s="25">
        <f t="shared" ca="1" si="16"/>
        <v>-0.14692952512713742</v>
      </c>
      <c r="AB130" s="24">
        <f t="shared" ca="1" si="17"/>
        <v>5.0100236734092565E-4</v>
      </c>
      <c r="AC130" s="22">
        <f>DATEVALUE(_xll.BDP(M130,$AC$59))</f>
        <v>45214</v>
      </c>
      <c r="AD130" s="21">
        <f>_xll.BDP(M130,$AD$59)</f>
        <v>0.65</v>
      </c>
      <c r="AE130" s="26" t="e">
        <f t="shared" ca="1" si="18"/>
        <v>#N/A</v>
      </c>
      <c r="AF130" s="25" t="e">
        <f t="shared" ca="1" si="19"/>
        <v>#N/A</v>
      </c>
      <c r="AG130" s="26">
        <f t="shared" ca="1" si="20"/>
        <v>-0.14692952512713742</v>
      </c>
    </row>
    <row r="131" spans="13:33" x14ac:dyDescent="0.25">
      <c r="M131" t="str">
        <f>[1]IT!D73</f>
        <v>AU270059 Corp</v>
      </c>
      <c r="N131" t="str">
        <f>[1]IT!E73</f>
        <v>AU270059 Corp</v>
      </c>
      <c r="O131" s="12" t="s">
        <v>32</v>
      </c>
      <c r="P131" t="str">
        <f>_xll.BDP(M131,"ticker")&amp;" "&amp;_xll.BDP(M131,"coupon")&amp;" "&amp;TEXT(_xll.BDP(M131,"maturity"),"mm/dd/yy")</f>
        <v>BTPS 2.45 10/01/23</v>
      </c>
      <c r="Q131" s="4">
        <f>IF(ISNUMBER(_xll.BDP($N131,Q$59)),_xll.BDP($N131,Q$59),NA())</f>
        <v>-0.38412633258246842</v>
      </c>
      <c r="R131" s="24" cm="1">
        <f t="array" ref="R131">_xll.BInterpol($B$66:$B$116,$C$66:$C$116,V131,"cubic")</f>
        <v>-0.35035206877223063</v>
      </c>
      <c r="S131" s="25" cm="1">
        <f t="array" ref="S131">IF(ISNUMBER(Q131),_xll.BDP(M131,$S$59),NA())</f>
        <v>-2.5758530000000002E-2</v>
      </c>
      <c r="T131" s="24">
        <f t="shared" si="11"/>
        <v>-0.3506096540722306</v>
      </c>
      <c r="U131" s="24">
        <f t="shared" si="12"/>
        <v>-0.3506096540722306</v>
      </c>
      <c r="V131" s="6">
        <f>YEARFRAC($M$55,_xlfn.SINGLE(_xll.BDP(M131,"maturity")),1)</f>
        <v>2.1890410958904107</v>
      </c>
      <c r="W131" s="4">
        <f t="shared" si="13"/>
        <v>-0.37646263276900838</v>
      </c>
      <c r="X131" s="21" t="b">
        <f t="shared" ca="1" si="21"/>
        <v>1</v>
      </c>
      <c r="Y131" s="24">
        <f t="shared" ca="1" si="14"/>
        <v>-0.3506096540722306</v>
      </c>
      <c r="Z131" s="4">
        <f t="shared" ca="1" si="15"/>
        <v>-0.35282904913527102</v>
      </c>
      <c r="AA131" s="25">
        <f t="shared" ca="1" si="16"/>
        <v>0.22193950630404191</v>
      </c>
      <c r="AB131" s="24">
        <f t="shared" ca="1" si="17"/>
        <v>6.6837650749604534E-4</v>
      </c>
      <c r="AC131" s="22">
        <f>DATEVALUE(_xll.BDP(M131,$AC$59))</f>
        <v>45200</v>
      </c>
      <c r="AD131" s="21">
        <f>_xll.BDP(M131,$AD$59)</f>
        <v>2.4500000000000002</v>
      </c>
      <c r="AE131" s="26" t="e">
        <f t="shared" ca="1" si="18"/>
        <v>#N/A</v>
      </c>
      <c r="AF131" s="25">
        <f t="shared" ca="1" si="19"/>
        <v>0.22193950630404191</v>
      </c>
      <c r="AG131" s="26" t="e">
        <f t="shared" ca="1" si="20"/>
        <v>#N/A</v>
      </c>
    </row>
    <row r="132" spans="13:33" x14ac:dyDescent="0.25">
      <c r="M132" t="str">
        <f>[1]IT!D74</f>
        <v>BJ937993 Corp</v>
      </c>
      <c r="N132" t="str">
        <f>[1]IT!E74</f>
        <v>BJ937993 Corp</v>
      </c>
      <c r="O132" s="12"/>
      <c r="P132" t="str">
        <f>_xll.BDP(M132,"ticker")&amp;" "&amp;_xll.BDP(M132,"coupon")&amp;" "&amp;TEXT(_xll.BDP(M132,"maturity"),"mm/dd/yy")</f>
        <v>BTPS 0.3 08/15/23</v>
      </c>
      <c r="Q132" s="4">
        <f>IF(ISNUMBER(_xll.BDP($N132,Q$59)),_xll.BDP($N132,Q$59),NA())</f>
        <v>-0.39498507446864561</v>
      </c>
      <c r="R132" s="24" cm="1">
        <f t="array" ref="R132">_xll.BInterpol($B$66:$B$116,$C$66:$C$116,V132,"cubic")</f>
        <v>-0.36769231693847498</v>
      </c>
      <c r="S132" s="25" cm="1">
        <f t="array" ref="S132">IF(ISNUMBER(Q132),_xll.BDP(M132,$S$59),NA())</f>
        <v>0.82381899999999997</v>
      </c>
      <c r="T132" s="24">
        <f t="shared" si="11"/>
        <v>-0.359454126938475</v>
      </c>
      <c r="U132" s="24">
        <f t="shared" si="12"/>
        <v>-0.359454126938475</v>
      </c>
      <c r="V132" s="6">
        <f>YEARFRAC($M$55,_xlfn.SINGLE(_xll.BDP(M132,"maturity")),1)</f>
        <v>2.0602739726027397</v>
      </c>
      <c r="W132" s="4">
        <f t="shared" si="13"/>
        <v>-0.3913223058568982</v>
      </c>
      <c r="X132" s="21" t="b">
        <f t="shared" ca="1" si="21"/>
        <v>1</v>
      </c>
      <c r="Y132" s="24">
        <f t="shared" ca="1" si="14"/>
        <v>-0.359454126938475</v>
      </c>
      <c r="Z132" s="4">
        <f t="shared" ca="1" si="15"/>
        <v>-0.36841369429479898</v>
      </c>
      <c r="AA132" s="25">
        <f t="shared" ca="1" si="16"/>
        <v>0.89595673563239719</v>
      </c>
      <c r="AB132" s="24">
        <f t="shared" ca="1" si="17"/>
        <v>1.0155808275766325E-3</v>
      </c>
      <c r="AC132" s="22">
        <f>DATEVALUE(_xll.BDP(M132,$AC$59))</f>
        <v>45153</v>
      </c>
      <c r="AD132" s="21">
        <f>_xll.BDP(M132,$AD$59)</f>
        <v>0.3</v>
      </c>
      <c r="AE132" s="26" t="e">
        <f t="shared" ca="1" si="18"/>
        <v>#N/A</v>
      </c>
      <c r="AF132" s="25" t="e">
        <f t="shared" ca="1" si="19"/>
        <v>#N/A</v>
      </c>
      <c r="AG132" s="26">
        <f t="shared" ca="1" si="20"/>
        <v>0.89595673563239719</v>
      </c>
    </row>
    <row r="133" spans="13:33" x14ac:dyDescent="0.25">
      <c r="M133" t="str">
        <f>[1]IT!D75</f>
        <v>EH305692 Corp</v>
      </c>
      <c r="N133" t="str">
        <f>[1]IT!E75</f>
        <v>EH305692 Corp</v>
      </c>
      <c r="O133" s="12"/>
      <c r="P133" t="str">
        <f>_xll.BDP(M133,"ticker")&amp;" "&amp;_xll.BDP(M133,"coupon")&amp;" "&amp;TEXT(_xll.BDP(M133,"maturity"),"mm/dd/yy")</f>
        <v>BTPS 4.75 08/01/23</v>
      </c>
      <c r="Q133" s="4">
        <f>IF(ISNUMBER(_xll.BDP($N133,Q$59)),_xll.BDP($N133,Q$59),NA())</f>
        <v>-0.42270525484759958</v>
      </c>
      <c r="R133" s="24" cm="1">
        <f t="array" ref="R133">_xll.BInterpol($B$66:$B$116,$C$66:$C$116,V133,"cubic")</f>
        <v>-0.37271350133928566</v>
      </c>
      <c r="S133" s="25" cm="1">
        <f t="array" ref="S133">IF(ISNUMBER(Q133),_xll.BDP(M133,$S$59),NA())</f>
        <v>-1.469938</v>
      </c>
      <c r="T133" s="24">
        <f t="shared" si="11"/>
        <v>-0.38741288133928564</v>
      </c>
      <c r="U133" s="24">
        <f t="shared" si="12"/>
        <v>-0.38741288133928564</v>
      </c>
      <c r="V133" s="6">
        <f>YEARFRAC($M$55,_xlfn.SINGLE(_xll.BDP(M133,"maturity")),1)</f>
        <v>2.021917808219178</v>
      </c>
      <c r="W133" s="4">
        <f t="shared" si="13"/>
        <v>-0.39568790305551049</v>
      </c>
      <c r="X133" s="21" t="e">
        <f t="shared" ca="1" si="21"/>
        <v>#N/A</v>
      </c>
      <c r="Y133" s="24" t="e">
        <f t="shared" ca="1" si="14"/>
        <v>#N/A</v>
      </c>
      <c r="Z133" s="4">
        <f t="shared" ca="1" si="15"/>
        <v>-0.37299227976215021</v>
      </c>
      <c r="AA133" s="25">
        <f t="shared" ca="1" si="16"/>
        <v>-1.4420601577135428</v>
      </c>
      <c r="AB133" s="24" t="e">
        <f t="shared" ca="1" si="17"/>
        <v>#N/A</v>
      </c>
      <c r="AC133" s="22">
        <f>DATEVALUE(_xll.BDP(M133,$AC$59))</f>
        <v>45139</v>
      </c>
      <c r="AD133" s="21">
        <f>_xll.BDP(M133,$AD$59)</f>
        <v>4.75</v>
      </c>
      <c r="AE133" s="26">
        <f t="shared" ca="1" si="18"/>
        <v>-1.4420601577135428</v>
      </c>
      <c r="AF133" s="25" t="e">
        <f t="shared" ca="1" si="19"/>
        <v>#N/A</v>
      </c>
      <c r="AG133" s="26" t="e">
        <f t="shared" ca="1" si="20"/>
        <v>#N/A</v>
      </c>
    </row>
    <row r="134" spans="13:33" x14ac:dyDescent="0.25">
      <c r="M134" t="str">
        <f>[1]IT!D76</f>
        <v>BG670579 Corp</v>
      </c>
      <c r="N134" t="str">
        <f>[1]IT!E76</f>
        <v>BG670579 Corp</v>
      </c>
      <c r="O134" s="12"/>
      <c r="P134" t="str">
        <f>_xll.BDP(M134,"ticker")&amp;" "&amp;_xll.BDP(M134,"coupon")&amp;" "&amp;TEXT(_xll.BDP(M134,"maturity"),"mm/dd/yy")</f>
        <v>BTPS 0.6 06/15/23</v>
      </c>
      <c r="Q134" s="4">
        <f>IF(ISNUMBER(_xll.BDP($N134,Q$59)),_xll.BDP($N134,Q$59),NA())</f>
        <v>-0.44806926457027219</v>
      </c>
      <c r="R134" s="24" cm="1">
        <f t="array" ref="R134">_xll.BInterpol($B$66:$B$116,$C$66:$C$116,V134,"cubic")</f>
        <v>-0.38902935520771142</v>
      </c>
      <c r="S134" s="25" cm="1">
        <f t="array" ref="S134">IF(ISNUMBER(Q134),_xll.BDP(M134,$S$59),NA())</f>
        <v>-2.799477</v>
      </c>
      <c r="T134" s="24">
        <f t="shared" si="11"/>
        <v>-0.41702412520771143</v>
      </c>
      <c r="U134" s="24">
        <f t="shared" si="12"/>
        <v>-0.41702412520771143</v>
      </c>
      <c r="V134" s="6">
        <f>YEARFRAC($M$55,_xlfn.SINGLE(_xll.BDP(M134,"maturity")),1)</f>
        <v>1.893150684931507</v>
      </c>
      <c r="W134" s="4">
        <f t="shared" si="13"/>
        <v>-0.41012824186582275</v>
      </c>
      <c r="X134" s="21" t="b">
        <f t="shared" ca="1" si="21"/>
        <v>1</v>
      </c>
      <c r="Y134" s="24">
        <f t="shared" ca="1" si="14"/>
        <v>-0.41702412520771143</v>
      </c>
      <c r="Z134" s="4">
        <f t="shared" ca="1" si="15"/>
        <v>-0.38813713221018187</v>
      </c>
      <c r="AA134" s="25">
        <f t="shared" ca="1" si="16"/>
        <v>-2.8886992997529557</v>
      </c>
      <c r="AB134" s="24">
        <f t="shared" ca="1" si="17"/>
        <v>4.755320706493773E-5</v>
      </c>
      <c r="AC134" s="22">
        <f>DATEVALUE(_xll.BDP(M134,$AC$59))</f>
        <v>45092</v>
      </c>
      <c r="AD134" s="21">
        <f>_xll.BDP(M134,$AD$59)</f>
        <v>0.6</v>
      </c>
      <c r="AE134" s="26" t="e">
        <f t="shared" ca="1" si="18"/>
        <v>#N/A</v>
      </c>
      <c r="AF134" s="25" t="e">
        <f t="shared" ca="1" si="19"/>
        <v>#N/A</v>
      </c>
      <c r="AG134" s="26">
        <f t="shared" ca="1" si="20"/>
        <v>-2.8886992997529557</v>
      </c>
    </row>
    <row r="135" spans="13:33" x14ac:dyDescent="0.25">
      <c r="M135" t="str">
        <f>[1]IT!D77</f>
        <v>EJ568862 Corp</v>
      </c>
      <c r="N135" t="str">
        <f>[1]IT!E77</f>
        <v>EJ568862 Corp</v>
      </c>
      <c r="O135" s="12"/>
      <c r="P135" t="str">
        <f>_xll.BDP(M135,"ticker")&amp;" "&amp;_xll.BDP(M135,"coupon")&amp;" "&amp;TEXT(_xll.BDP(M135,"maturity"),"mm/dd/yy")</f>
        <v>BTPS 4.5 05/01/23</v>
      </c>
      <c r="Q135" s="4">
        <f>IF(ISNUMBER(_xll.BDP($N135,Q$59)),_xll.BDP($N135,Q$59),NA())</f>
        <v>-0.44905699478570149</v>
      </c>
      <c r="R135" s="24" cm="1">
        <f t="array" ref="R135">_xll.BInterpol($B$66:$B$116,$C$66:$C$116,V135,"cubic")</f>
        <v>-0.40389576328094501</v>
      </c>
      <c r="S135" s="25" cm="1">
        <f t="array" ref="S135">IF(ISNUMBER(Q135),_xll.BDP(M135,$S$59),NA())</f>
        <v>-1.4935320000000001</v>
      </c>
      <c r="T135" s="24">
        <f t="shared" si="11"/>
        <v>-0.41883108328094498</v>
      </c>
      <c r="U135" s="24">
        <f t="shared" si="12"/>
        <v>-0.41883108328094498</v>
      </c>
      <c r="V135" s="6">
        <f>YEARFRAC($M$55,_xlfn.SINGLE(_xll.BDP(M135,"maturity")),1)</f>
        <v>1.7698630136986302</v>
      </c>
      <c r="W135" s="4">
        <f t="shared" si="13"/>
        <v>-0.4236253501428151</v>
      </c>
      <c r="X135" s="21" t="e">
        <f t="shared" ca="1" si="21"/>
        <v>#N/A</v>
      </c>
      <c r="Y135" s="24" t="e">
        <f t="shared" ca="1" si="14"/>
        <v>#N/A</v>
      </c>
      <c r="Z135" s="4">
        <f t="shared" ca="1" si="15"/>
        <v>-0.40229273589893877</v>
      </c>
      <c r="AA135" s="25">
        <f t="shared" ca="1" si="16"/>
        <v>-1.6538347382006213</v>
      </c>
      <c r="AB135" s="24" t="e">
        <f t="shared" ca="1" si="17"/>
        <v>#N/A</v>
      </c>
      <c r="AC135" s="22">
        <f>DATEVALUE(_xll.BDP(M135,$AC$59))</f>
        <v>45047</v>
      </c>
      <c r="AD135" s="21">
        <f>_xll.BDP(M135,$AD$59)</f>
        <v>4.5</v>
      </c>
      <c r="AE135" s="26">
        <f t="shared" ca="1" si="18"/>
        <v>-1.6538347382006213</v>
      </c>
      <c r="AF135" s="25" t="e">
        <f t="shared" ca="1" si="19"/>
        <v>#N/A</v>
      </c>
      <c r="AG135" s="26" t="e">
        <f t="shared" ca="1" si="20"/>
        <v>#N/A</v>
      </c>
    </row>
    <row r="136" spans="13:33" x14ac:dyDescent="0.25">
      <c r="M136" t="str">
        <f>[1]IT!D78</f>
        <v>JK394212 Corp</v>
      </c>
      <c r="N136" t="str">
        <f>[1]IT!E78</f>
        <v>JK394212 Corp</v>
      </c>
      <c r="O136" s="12"/>
      <c r="P136" t="str">
        <f>_xll.BDP(M136,"ticker")&amp;" "&amp;_xll.BDP(M136,"coupon")&amp;" "&amp;TEXT(_xll.BDP(M136,"maturity"),"mm/dd/yy")</f>
        <v>BTPS 0.95 03/15/23</v>
      </c>
      <c r="Q136" s="4">
        <f>IF(ISNUMBER(_xll.BDP($N136,Q$59)),_xll.BDP($N136,Q$59),NA())</f>
        <v>-0.43999912704320021</v>
      </c>
      <c r="R136" s="24" cm="1">
        <f t="array" ref="R136">_xll.BInterpol($B$66:$B$116,$C$66:$C$116,V136,"cubic")</f>
        <v>-0.41869266594755677</v>
      </c>
      <c r="S136" s="25" cm="1">
        <f t="array" ref="S136">IF(ISNUMBER(Q136),_xll.BDP(M136,$S$59),NA())</f>
        <v>1.08894</v>
      </c>
      <c r="T136" s="24">
        <f t="shared" si="11"/>
        <v>-0.40780326594755678</v>
      </c>
      <c r="U136" s="24">
        <f t="shared" si="12"/>
        <v>-0.40780326594755678</v>
      </c>
      <c r="V136" s="6">
        <f>YEARFRAC($M$55,_xlfn.SINGLE(_xll.BDP(M136,"maturity")),1)</f>
        <v>1.6410958904109589</v>
      </c>
      <c r="W136" s="4">
        <f t="shared" si="13"/>
        <v>-0.43735422082166986</v>
      </c>
      <c r="X136" s="21" t="b">
        <f t="shared" ca="1" si="21"/>
        <v>1</v>
      </c>
      <c r="Y136" s="24">
        <f t="shared" ca="1" si="14"/>
        <v>-0.40780326594755678</v>
      </c>
      <c r="Z136" s="4">
        <f t="shared" ca="1" si="15"/>
        <v>-0.4166914091877455</v>
      </c>
      <c r="AA136" s="25">
        <f t="shared" ca="1" si="16"/>
        <v>0.88881432401887173</v>
      </c>
      <c r="AB136" s="24">
        <f t="shared" ca="1" si="17"/>
        <v>8.7325893397186742E-4</v>
      </c>
      <c r="AC136" s="22">
        <f>DATEVALUE(_xll.BDP(M136,$AC$59))</f>
        <v>45000</v>
      </c>
      <c r="AD136" s="21">
        <f>_xll.BDP(M136,$AD$59)</f>
        <v>0.95</v>
      </c>
      <c r="AE136" s="26" t="e">
        <f t="shared" ca="1" si="18"/>
        <v>#N/A</v>
      </c>
      <c r="AF136" s="25" t="e">
        <f t="shared" ca="1" si="19"/>
        <v>#N/A</v>
      </c>
      <c r="AG136" s="26">
        <f t="shared" ca="1" si="20"/>
        <v>0.88881432401887173</v>
      </c>
    </row>
    <row r="137" spans="13:33" x14ac:dyDescent="0.25">
      <c r="M137" t="str">
        <f>[1]IT!D79</f>
        <v>AR461831 Corp</v>
      </c>
      <c r="N137" t="str">
        <f>[1]IT!E79</f>
        <v>AR461831 Corp</v>
      </c>
      <c r="O137" s="12"/>
      <c r="P137" t="str">
        <f>_xll.BDP(M137,"ticker")&amp;" "&amp;_xll.BDP(M137,"coupon")&amp;" "&amp;TEXT(_xll.BDP(M137,"maturity"),"mm/dd/yy")</f>
        <v>BTPS 0.95 03/01/23</v>
      </c>
      <c r="Q137" s="4">
        <f>IF(ISNUMBER(_xll.BDP($N137,Q$59)),_xll.BDP($N137,Q$59),NA())</f>
        <v>-0.44726705628513885</v>
      </c>
      <c r="R137" s="24" cm="1">
        <f t="array" ref="R137">_xll.BInterpol($B$66:$B$116,$C$66:$C$116,V137,"cubic")</f>
        <v>-0.42296486613592199</v>
      </c>
      <c r="S137" s="25" cm="1">
        <f t="array" ref="S137">IF(ISNUMBER(Q137),_xll.BDP(M137,$S$59),NA())</f>
        <v>0.68596429999999997</v>
      </c>
      <c r="T137" s="24">
        <f t="shared" si="11"/>
        <v>-0.41610522313592196</v>
      </c>
      <c r="U137" s="24">
        <f t="shared" si="12"/>
        <v>-0.41610522313592196</v>
      </c>
      <c r="V137" s="6">
        <f>YEARFRAC($M$55,_xlfn.SINGLE(_xll.BDP(M137,"maturity")),1)</f>
        <v>1.6027397260273972</v>
      </c>
      <c r="W137" s="4">
        <f t="shared" si="13"/>
        <v>-0.44136710454821815</v>
      </c>
      <c r="X137" s="21" t="b">
        <f t="shared" ca="1" si="21"/>
        <v>1</v>
      </c>
      <c r="Y137" s="24">
        <f t="shared" ca="1" si="14"/>
        <v>-0.41610522313592196</v>
      </c>
      <c r="Z137" s="4">
        <f t="shared" ca="1" si="15"/>
        <v>-0.42090007303753552</v>
      </c>
      <c r="AA137" s="25">
        <f t="shared" ca="1" si="16"/>
        <v>0.47948499016135515</v>
      </c>
      <c r="AB137" s="24">
        <f t="shared" ca="1" si="17"/>
        <v>6.3816265248891539E-4</v>
      </c>
      <c r="AC137" s="22">
        <f>DATEVALUE(_xll.BDP(M137,$AC$59))</f>
        <v>44986</v>
      </c>
      <c r="AD137" s="21">
        <f>_xll.BDP(M137,$AD$59)</f>
        <v>0.95</v>
      </c>
      <c r="AE137" s="26" t="e">
        <f t="shared" ca="1" si="18"/>
        <v>#N/A</v>
      </c>
      <c r="AF137" s="25" t="e">
        <f t="shared" ca="1" si="19"/>
        <v>#N/A</v>
      </c>
      <c r="AG137" s="26">
        <f t="shared" ca="1" si="20"/>
        <v>0.47948499016135515</v>
      </c>
    </row>
    <row r="138" spans="13:33" x14ac:dyDescent="0.25">
      <c r="M138" t="str">
        <f>[1]IT!D80</f>
        <v>ZR539185 Corp</v>
      </c>
      <c r="N138" t="str">
        <f>[1]IT!E80</f>
        <v>ZR539185 Corp</v>
      </c>
      <c r="O138" s="12"/>
      <c r="P138" t="str">
        <f>_xll.BDP(M138,"ticker")&amp;" "&amp;_xll.BDP(M138,"coupon")&amp;" "&amp;TEXT(_xll.BDP(M138,"maturity"),"mm/dd/yy")</f>
        <v>BTPS 0.05 01/15/23</v>
      </c>
      <c r="Q138" s="4">
        <f>IF(ISNUMBER(_xll.BDP($N138,Q$59)),_xll.BDP($N138,Q$59),NA())</f>
        <v>-0.47220484742688251</v>
      </c>
      <c r="R138" s="24" cm="1">
        <f t="array" ref="R138">_xll.BInterpol($B$66:$B$116,$C$66:$C$116,V138,"cubic")</f>
        <v>-0.4363034987347576</v>
      </c>
      <c r="S138" s="25" cm="1">
        <f t="array" ref="S138">IF(ISNUMBER(Q138),_xll.BDP(M138,$S$59),NA())</f>
        <v>-0.83272290000000004</v>
      </c>
      <c r="T138" s="24">
        <f t="shared" si="11"/>
        <v>-0.44463072773475759</v>
      </c>
      <c r="U138" s="24">
        <f t="shared" si="12"/>
        <v>-0.44463072773475759</v>
      </c>
      <c r="V138" s="6">
        <f>YEARFRAC($M$55,_xlfn.SINGLE(_xll.BDP(M138,"maturity")),1)</f>
        <v>1.4794520547945205</v>
      </c>
      <c r="W138" s="4">
        <f t="shared" si="13"/>
        <v>-0.454015169895301</v>
      </c>
      <c r="X138" s="21" t="b">
        <f t="shared" ca="1" si="21"/>
        <v>1</v>
      </c>
      <c r="Y138" s="24">
        <f t="shared" ca="1" si="14"/>
        <v>-0.44463072773475759</v>
      </c>
      <c r="Z138" s="4">
        <f t="shared" ca="1" si="15"/>
        <v>-0.43416521078470793</v>
      </c>
      <c r="AA138" s="25">
        <f t="shared" ca="1" si="16"/>
        <v>-1.0465516950049658</v>
      </c>
      <c r="AB138" s="24">
        <f t="shared" ca="1" si="17"/>
        <v>8.8067754664584563E-5</v>
      </c>
      <c r="AC138" s="22">
        <f>DATEVALUE(_xll.BDP(M138,$AC$59))</f>
        <v>44941</v>
      </c>
      <c r="AD138" s="21">
        <f>_xll.BDP(M138,$AD$59)</f>
        <v>0.05</v>
      </c>
      <c r="AE138" s="26" t="e">
        <f t="shared" ca="1" si="18"/>
        <v>#N/A</v>
      </c>
      <c r="AF138" s="25" t="e">
        <f t="shared" ca="1" si="19"/>
        <v>#N/A</v>
      </c>
      <c r="AG138" s="26">
        <f t="shared" ca="1" si="20"/>
        <v>-1.0465516950049658</v>
      </c>
    </row>
    <row r="139" spans="13:33" x14ac:dyDescent="0.25">
      <c r="M139" t="str">
        <f>[1]IT!D81</f>
        <v>IT0005440679 Corp</v>
      </c>
      <c r="N139" t="str">
        <f>[1]IT!E81</f>
        <v>IT0005440679 Corp</v>
      </c>
      <c r="O139" s="12"/>
      <c r="P139" t="str">
        <f>_xll.BDP(M139,"ticker")&amp;" "&amp;_xll.BDP(M139,"coupon")&amp;" "&amp;TEXT(_xll.BDP(M139,"maturity"),"mm/dd/yy")</f>
        <v>BTPS 0 11/29/22</v>
      </c>
      <c r="Q139" s="4">
        <f>IF(ISNUMBER(_xll.BDP($N139,Q$59)),_xll.BDP($N139,Q$59),NA())</f>
        <v>-0.45661539496639758</v>
      </c>
      <c r="R139" s="24" cm="1">
        <f t="array" ref="R139">_xll.BInterpol($B$66:$B$116,$C$66:$C$116,V139,"cubic")</f>
        <v>-0.44963892868711341</v>
      </c>
      <c r="S139" s="25" cm="1">
        <f t="array" ref="S139">IF(ISNUMBER(Q139),_xll.BDP(M139,$S$59),NA())</f>
        <v>1.8593489999999999</v>
      </c>
      <c r="T139" s="24">
        <f t="shared" si="11"/>
        <v>-0.43104543868711342</v>
      </c>
      <c r="U139" s="24">
        <f t="shared" si="12"/>
        <v>-0.43104543868711342</v>
      </c>
      <c r="V139" s="6">
        <f>YEARFRAC($M$55,_xlfn.SINGLE(_xll.BDP(M139,"maturity")),1)</f>
        <v>1.3506849315068492</v>
      </c>
      <c r="W139" s="4">
        <f t="shared" si="13"/>
        <v>-0.46679639882250434</v>
      </c>
      <c r="X139" s="21" t="b">
        <f t="shared" ca="1" si="21"/>
        <v>1</v>
      </c>
      <c r="Y139" s="24">
        <f t="shared" ca="1" si="14"/>
        <v>-0.43104543868711342</v>
      </c>
      <c r="Z139" s="4">
        <f t="shared" ca="1" si="15"/>
        <v>-0.44757000888188092</v>
      </c>
      <c r="AA139" s="25">
        <f t="shared" ca="1" si="16"/>
        <v>1.6524570194767496</v>
      </c>
      <c r="AB139" s="24">
        <f t="shared" ca="1" si="17"/>
        <v>1.2781311506023106E-3</v>
      </c>
      <c r="AC139" s="22">
        <f>DATEVALUE(_xll.BDP(M139,$AC$59))</f>
        <v>44894</v>
      </c>
      <c r="AD139" s="21">
        <f>_xll.BDP(M139,$AD$59)</f>
        <v>0</v>
      </c>
      <c r="AE139" s="26" t="e">
        <f t="shared" ca="1" si="18"/>
        <v>#N/A</v>
      </c>
      <c r="AF139" s="25" t="e">
        <f t="shared" ca="1" si="19"/>
        <v>#N/A</v>
      </c>
      <c r="AG139" s="26">
        <f t="shared" ca="1" si="20"/>
        <v>1.6524570194767496</v>
      </c>
    </row>
    <row r="140" spans="13:33" x14ac:dyDescent="0.25">
      <c r="M140" t="str">
        <f>[1]IT!D82</f>
        <v>EJ341690 Corp</v>
      </c>
      <c r="N140" t="str">
        <f>[1]IT!E82</f>
        <v>EJ341690 Corp</v>
      </c>
      <c r="O140" s="12"/>
      <c r="P140" t="str">
        <f>_xll.BDP(M140,"ticker")&amp;" "&amp;_xll.BDP(M140,"coupon")&amp;" "&amp;TEXT(_xll.BDP(M140,"maturity"),"mm/dd/yy")</f>
        <v>BTPS 5.5 11/01/22</v>
      </c>
      <c r="Q140" s="4">
        <f>IF(ISNUMBER(_xll.BDP($N140,Q$59)),_xll.BDP($N140,Q$59),NA())</f>
        <v>-0.4539072258454957</v>
      </c>
      <c r="R140" s="24" cm="1">
        <f t="array" ref="R140">_xll.BInterpol($B$66:$B$116,$C$66:$C$116,V140,"cubic")</f>
        <v>-0.45731856634007556</v>
      </c>
      <c r="S140" s="25" cm="1">
        <f t="array" ref="S140">IF(ISNUMBER(Q140),_xll.BDP(M140,$S$59),NA())</f>
        <v>3.1406939999999999</v>
      </c>
      <c r="T140" s="24">
        <f t="shared" si="11"/>
        <v>-0.42591162634007557</v>
      </c>
      <c r="U140" s="24">
        <f t="shared" si="12"/>
        <v>-0.42591162634007557</v>
      </c>
      <c r="V140" s="6">
        <f>YEARFRAC($M$55,_xlfn.SINGLE(_xll.BDP(M140,"maturity")),1)</f>
        <v>1.273972602739726</v>
      </c>
      <c r="W140" s="4">
        <f t="shared" si="13"/>
        <v>-0.47419048713550849</v>
      </c>
      <c r="X140" s="21" t="e">
        <f t="shared" ca="1" si="21"/>
        <v>#N/A</v>
      </c>
      <c r="Y140" s="24" t="e">
        <f t="shared" ca="1" si="14"/>
        <v>#N/A</v>
      </c>
      <c r="Z140" s="4">
        <f t="shared" ca="1" si="15"/>
        <v>-0.4553248391500041</v>
      </c>
      <c r="AA140" s="25">
        <f t="shared" ca="1" si="16"/>
        <v>2.9413212809928533</v>
      </c>
      <c r="AB140" s="24" t="e">
        <f t="shared" ca="1" si="17"/>
        <v>#N/A</v>
      </c>
      <c r="AC140" s="22">
        <f>DATEVALUE(_xll.BDP(M140,$AC$59))</f>
        <v>44866</v>
      </c>
      <c r="AD140" s="21">
        <f>_xll.BDP(M140,$AD$59)</f>
        <v>5.5</v>
      </c>
      <c r="AE140" s="26">
        <f t="shared" ca="1" si="18"/>
        <v>2.9413212809928533</v>
      </c>
      <c r="AF140" s="25" t="e">
        <f t="shared" ca="1" si="19"/>
        <v>#N/A</v>
      </c>
      <c r="AG140" s="26" t="e">
        <f t="shared" ca="1" si="20"/>
        <v>#N/A</v>
      </c>
    </row>
    <row r="141" spans="13:33" x14ac:dyDescent="0.25">
      <c r="M141" t="str">
        <f>[1]IT!D83</f>
        <v>IT0005422487 Corp</v>
      </c>
      <c r="N141" t="str">
        <f>[1]IT!E83</f>
        <v>IT0005422487 Corp</v>
      </c>
      <c r="O141" s="12"/>
      <c r="P141" t="str">
        <f>_xll.BDP(M141,"ticker")&amp;" "&amp;_xll.BDP(M141,"coupon")&amp;" "&amp;TEXT(_xll.BDP(M141,"maturity"),"mm/dd/yy")</f>
        <v>ICTZ 0 09/28/22</v>
      </c>
      <c r="Q141" s="4">
        <f>IF(ISNUMBER(_xll.BDP($N141,Q$59)),_xll.BDP($N141,Q$59),NA())</f>
        <v>-0.4658204328606752</v>
      </c>
      <c r="R141" s="24" cm="1">
        <f t="array" ref="R141">_xll.BInterpol($B$66:$B$116,$C$66:$C$116,V141,"cubic")</f>
        <v>-0.46640038365758935</v>
      </c>
      <c r="S141" s="25" t="str" cm="1">
        <f t="array" ref="S141">IF(ISNUMBER(Q141),_xll.BDP(M141,$S$59),NA())</f>
        <v>#N/A N/A</v>
      </c>
      <c r="T141" s="24">
        <f t="shared" si="11"/>
        <v>-0.4658204328606752</v>
      </c>
      <c r="U141" s="24">
        <f t="shared" si="12"/>
        <v>-0.4658204328606752</v>
      </c>
      <c r="V141" s="6">
        <f>YEARFRAC($M$55,_xlfn.SINGLE(_xll.BDP(M141,"maturity")),1)</f>
        <v>1.1808219178082191</v>
      </c>
      <c r="W141" s="4">
        <f t="shared" si="13"/>
        <v>-0.48293665165767719</v>
      </c>
      <c r="X141" s="21" t="b">
        <f t="shared" ca="1" si="21"/>
        <v>1</v>
      </c>
      <c r="Y141" s="24">
        <f t="shared" ca="1" si="14"/>
        <v>-0.4658204328606752</v>
      </c>
      <c r="Z141" s="4">
        <f t="shared" ca="1" si="15"/>
        <v>-0.4644977105704351</v>
      </c>
      <c r="AA141" s="25">
        <f t="shared" ca="1" si="16"/>
        <v>-0.13227222902401081</v>
      </c>
      <c r="AB141" s="24">
        <f t="shared" ca="1" si="17"/>
        <v>2.9296494590684395E-4</v>
      </c>
      <c r="AC141" s="22">
        <f>DATEVALUE(_xll.BDP(M141,$AC$59))</f>
        <v>44832</v>
      </c>
      <c r="AD141" s="21">
        <f>_xll.BDP(M141,$AD$59)</f>
        <v>0</v>
      </c>
      <c r="AE141" s="26" t="e">
        <f t="shared" ca="1" si="18"/>
        <v>#N/A</v>
      </c>
      <c r="AF141" s="25" t="e">
        <f t="shared" ca="1" si="19"/>
        <v>#N/A</v>
      </c>
      <c r="AG141" s="26">
        <f t="shared" ca="1" si="20"/>
        <v>-0.13227222902401081</v>
      </c>
    </row>
    <row r="142" spans="13:33" x14ac:dyDescent="0.25">
      <c r="M142" t="str">
        <f>[1]IT!D84</f>
        <v>UV826532 Corp</v>
      </c>
      <c r="N142" t="str">
        <f>[1]IT!E84</f>
        <v>UV826532 Corp</v>
      </c>
      <c r="O142" s="12"/>
      <c r="P142" t="str">
        <f>_xll.BDP(M142,"ticker")&amp;" "&amp;_xll.BDP(M142,"coupon")&amp;" "&amp;TEXT(_xll.BDP(M142,"maturity"),"mm/dd/yy")</f>
        <v>BTPS 1.45 09/15/22</v>
      </c>
      <c r="Q142" s="4">
        <f>IF(ISNUMBER(_xll.BDP($N142,Q$59)),_xll.BDP($N142,Q$59),NA())</f>
        <v>-0.48714055988158256</v>
      </c>
      <c r="R142" s="24" cm="1">
        <f t="array" ref="R142">_xll.BInterpol($B$66:$B$116,$C$66:$C$116,V142,"cubic")</f>
        <v>-0.4698067502003595</v>
      </c>
      <c r="S142" s="25" cm="1">
        <f t="array" ref="S142">IF(ISNUMBER(Q142),_xll.BDP(M142,$S$59),NA())</f>
        <v>0.9335232</v>
      </c>
      <c r="T142" s="24">
        <f t="shared" si="11"/>
        <v>-0.46047151820035948</v>
      </c>
      <c r="U142" s="24">
        <f t="shared" si="12"/>
        <v>-0.46047151820035948</v>
      </c>
      <c r="V142" s="6">
        <f>YEARFRAC($M$55,_xlfn.SINGLE(_xll.BDP(M142,"maturity")),1)</f>
        <v>1.1452054794520548</v>
      </c>
      <c r="W142" s="4">
        <f t="shared" si="13"/>
        <v>-0.4862111083767684</v>
      </c>
      <c r="X142" s="21" t="b">
        <f t="shared" ca="1" si="21"/>
        <v>1</v>
      </c>
      <c r="Y142" s="24">
        <f t="shared" ca="1" si="14"/>
        <v>-0.46047151820035948</v>
      </c>
      <c r="Z142" s="4">
        <f t="shared" ca="1" si="15"/>
        <v>-0.46793192111836823</v>
      </c>
      <c r="AA142" s="25">
        <f t="shared" ca="1" si="16"/>
        <v>0.74604029180087572</v>
      </c>
      <c r="AB142" s="24">
        <f t="shared" ca="1" si="17"/>
        <v>6.6252650244948673E-4</v>
      </c>
      <c r="AC142" s="22">
        <f>DATEVALUE(_xll.BDP(M142,$AC$59))</f>
        <v>44819</v>
      </c>
      <c r="AD142" s="21">
        <f>_xll.BDP(M142,$AD$59)</f>
        <v>1.45</v>
      </c>
      <c r="AE142" s="26" t="e">
        <f t="shared" ca="1" si="18"/>
        <v>#N/A</v>
      </c>
      <c r="AF142" s="25">
        <f t="shared" ca="1" si="19"/>
        <v>0.74604029180087572</v>
      </c>
      <c r="AG142" s="26" t="e">
        <f t="shared" ca="1" si="20"/>
        <v>#N/A</v>
      </c>
    </row>
    <row r="143" spans="13:33" x14ac:dyDescent="0.25">
      <c r="M143" t="str">
        <f>[1]IT!D85</f>
        <v>EJ042056 Corp</v>
      </c>
      <c r="N143" t="str">
        <f>[1]IT!E85</f>
        <v>EJ042056 Corp</v>
      </c>
      <c r="O143" s="12"/>
      <c r="P143" t="str">
        <f>_xll.BDP(M143,"ticker")&amp;" "&amp;_xll.BDP(M143,"coupon")&amp;" "&amp;TEXT(_xll.BDP(M143,"maturity"),"mm/dd/yy")</f>
        <v>BTPS 5.5 09/01/22</v>
      </c>
      <c r="Q143" s="4">
        <f>IF(ISNUMBER(_xll.BDP($N143,Q$59)),_xll.BDP($N143,Q$59),NA())</f>
        <v>-0.47314383149257289</v>
      </c>
      <c r="R143" s="24" cm="1">
        <f t="array" ref="R143">_xll.BInterpol($B$66:$B$116,$C$66:$C$116,V143,"cubic")</f>
        <v>-0.47343650644108676</v>
      </c>
      <c r="S143" s="25" cm="1">
        <f t="array" ref="S143">IF(ISNUMBER(Q143),_xll.BDP(M143,$S$59),NA())</f>
        <v>2.6487780000000001</v>
      </c>
      <c r="T143" s="24">
        <f t="shared" si="11"/>
        <v>-0.44694872644108674</v>
      </c>
      <c r="U143" s="24">
        <f t="shared" si="12"/>
        <v>-0.44694872644108674</v>
      </c>
      <c r="V143" s="6">
        <f>YEARFRAC($M$55,_xlfn.SINGLE(_xll.BDP(M143,"maturity")),1)</f>
        <v>1.106849315068493</v>
      </c>
      <c r="W143" s="4">
        <f t="shared" si="13"/>
        <v>-0.48969315961904947</v>
      </c>
      <c r="X143" s="21" t="e">
        <f t="shared" ca="1" si="21"/>
        <v>#N/A</v>
      </c>
      <c r="Y143" s="24" t="e">
        <f t="shared" ca="1" si="14"/>
        <v>#N/A</v>
      </c>
      <c r="Z143" s="4">
        <f t="shared" ca="1" si="15"/>
        <v>-0.47158385428791216</v>
      </c>
      <c r="AA143" s="25">
        <f t="shared" ca="1" si="16"/>
        <v>2.4635127846825422</v>
      </c>
      <c r="AB143" s="24" t="e">
        <f t="shared" ca="1" si="17"/>
        <v>#N/A</v>
      </c>
      <c r="AC143" s="22">
        <f>DATEVALUE(_xll.BDP(M143,$AC$59))</f>
        <v>44805</v>
      </c>
      <c r="AD143" s="21">
        <f>_xll.BDP(M143,$AD$59)</f>
        <v>5.5</v>
      </c>
      <c r="AE143" s="26">
        <f t="shared" ca="1" si="18"/>
        <v>2.4635127846825422</v>
      </c>
      <c r="AF143" s="25" t="e">
        <f t="shared" ca="1" si="19"/>
        <v>#N/A</v>
      </c>
      <c r="AG143" s="26" t="e">
        <f t="shared" ca="1" si="20"/>
        <v>#N/A</v>
      </c>
    </row>
    <row r="144" spans="13:33" x14ac:dyDescent="0.25">
      <c r="M144" t="str">
        <f>[1]IT!D86</f>
        <v>AO513570 Corp</v>
      </c>
      <c r="N144" t="str">
        <f>[1]IT!E86</f>
        <v>AO513570 Corp</v>
      </c>
      <c r="O144" s="12"/>
      <c r="P144" t="str">
        <f>_xll.BDP(M144,"ticker")&amp;" "&amp;_xll.BDP(M144,"coupon")&amp;" "&amp;TEXT(_xll.BDP(M144,"maturity"),"mm/dd/yy")</f>
        <v>BTPS 0.9 08/01/22</v>
      </c>
      <c r="Q144" s="4">
        <f>IF(ISNUMBER(_xll.BDP($N144,Q$59)),_xll.BDP($N144,Q$59),NA())</f>
        <v>-0.49816566074968316</v>
      </c>
      <c r="R144" s="24" cm="1">
        <f t="array" ref="R144">_xll.BInterpol($B$66:$B$116,$C$66:$C$116,V144,"cubic")</f>
        <v>-0.48133912623694819</v>
      </c>
      <c r="S144" s="25" cm="1">
        <f t="array" ref="S144">IF(ISNUMBER(Q144),_xll.BDP(M144,$S$59),NA())</f>
        <v>0.61710889999999996</v>
      </c>
      <c r="T144" s="24">
        <f t="shared" si="11"/>
        <v>-0.47516803723694817</v>
      </c>
      <c r="U144" s="24">
        <f t="shared" si="12"/>
        <v>-0.47516803723694817</v>
      </c>
      <c r="V144" s="6">
        <f>YEARFRAC($M$55,_xlfn.SINGLE(_xll.BDP(M144,"maturity")),1)</f>
        <v>1.021917808219178</v>
      </c>
      <c r="W144" s="4">
        <f t="shared" si="13"/>
        <v>-0.49723571822031198</v>
      </c>
      <c r="X144" s="21" t="b">
        <f t="shared" ca="1" si="21"/>
        <v>1</v>
      </c>
      <c r="Y144" s="24">
        <f t="shared" ca="1" si="14"/>
        <v>-0.47516803723694817</v>
      </c>
      <c r="Z144" s="4">
        <f t="shared" ca="1" si="15"/>
        <v>-0.47949439839614161</v>
      </c>
      <c r="AA144" s="25">
        <f t="shared" ca="1" si="16"/>
        <v>0.4326361159193437</v>
      </c>
      <c r="AB144" s="24">
        <f t="shared" ca="1" si="17"/>
        <v>4.8698254398351688E-4</v>
      </c>
      <c r="AC144" s="22">
        <f>DATEVALUE(_xll.BDP(M144,$AC$59))</f>
        <v>44774</v>
      </c>
      <c r="AD144" s="21">
        <f>_xll.BDP(M144,$AD$59)</f>
        <v>0.9</v>
      </c>
      <c r="AE144" s="26" t="e">
        <f t="shared" ca="1" si="18"/>
        <v>#N/A</v>
      </c>
      <c r="AF144" s="25" t="e">
        <f t="shared" ca="1" si="19"/>
        <v>#N/A</v>
      </c>
      <c r="AG144" s="26">
        <f t="shared" ca="1" si="20"/>
        <v>0.4326361159193437</v>
      </c>
    </row>
    <row r="145" spans="13:33" x14ac:dyDescent="0.25">
      <c r="M145" t="str">
        <f>[1]IT!D87</f>
        <v>AX601001 Corp</v>
      </c>
      <c r="N145" t="str">
        <f>[1]IT!E87</f>
        <v>AX601001 Corp</v>
      </c>
      <c r="O145" s="12"/>
      <c r="P145" t="str">
        <f>_xll.BDP(M145,"ticker")&amp;" "&amp;_xll.BDP(M145,"coupon")&amp;" "&amp;TEXT(_xll.BDP(M145,"maturity"),"mm/dd/yy")</f>
        <v>BTPS 1 07/15/22</v>
      </c>
      <c r="Q145" s="4">
        <f>IF(ISNUMBER(_xll.BDP($N145,Q$59)),_xll.BDP($N145,Q$59),NA())</f>
        <v>-0.49228424510810997</v>
      </c>
      <c r="R145" s="24" cm="1">
        <f t="array" ref="R145">_xll.BInterpol($B$66:$B$116,$C$66:$C$116,V145,"cubic")</f>
        <v>-0.48559897381704992</v>
      </c>
      <c r="S145" s="25" cm="1">
        <f t="array" ref="S145">IF(ISNUMBER(Q145),_xll.BDP(M145,$S$59),NA())</f>
        <v>0.3720446</v>
      </c>
      <c r="T145" s="24">
        <f t="shared" si="11"/>
        <v>-0.48187852781704993</v>
      </c>
      <c r="U145" s="24">
        <f t="shared" si="12"/>
        <v>-0.48187852781704993</v>
      </c>
      <c r="V145" s="6">
        <f>YEARFRAC($M$55,_xlfn.SINGLE(_xll.BDP(M145,"maturity")),1)</f>
        <v>0.97534246575342465</v>
      </c>
      <c r="W145" s="4">
        <f t="shared" si="13"/>
        <v>-0.50127115638028963</v>
      </c>
      <c r="X145" s="21" t="b">
        <f t="shared" ca="1" si="21"/>
        <v>1</v>
      </c>
      <c r="Y145" s="24">
        <f t="shared" ca="1" si="14"/>
        <v>-0.48187852781704993</v>
      </c>
      <c r="Z145" s="4">
        <f t="shared" ca="1" si="15"/>
        <v>-0.48372671706254111</v>
      </c>
      <c r="AA145" s="25">
        <f t="shared" ca="1" si="16"/>
        <v>0.1848189245491183</v>
      </c>
      <c r="AB145" s="24">
        <f t="shared" ca="1" si="17"/>
        <v>3.7607404259178026E-4</v>
      </c>
      <c r="AC145" s="22">
        <f>DATEVALUE(_xll.BDP(M145,$AC$59))</f>
        <v>44757</v>
      </c>
      <c r="AD145" s="21">
        <f>_xll.BDP(M145,$AD$59)</f>
        <v>1</v>
      </c>
      <c r="AE145" s="26" t="e">
        <f t="shared" ca="1" si="18"/>
        <v>#N/A</v>
      </c>
      <c r="AF145" s="25" t="e">
        <f t="shared" ca="1" si="19"/>
        <v>#N/A</v>
      </c>
      <c r="AG145" s="26">
        <f t="shared" ca="1" si="20"/>
        <v>0.1848189245491183</v>
      </c>
    </row>
    <row r="146" spans="13:33" x14ac:dyDescent="0.25">
      <c r="M146" t="str">
        <f>[1]IT!D88</f>
        <v>BJ672486 Corp</v>
      </c>
      <c r="N146" t="str">
        <f>[1]IT!E88</f>
        <v>BJ672486 Corp</v>
      </c>
      <c r="O146" s="12"/>
      <c r="P146" t="str">
        <f>_xll.BDP(M146,"ticker")&amp;" "&amp;_xll.BDP(M146,"coupon")&amp;" "&amp;TEXT(_xll.BDP(M146,"maturity"),"mm/dd/yy")</f>
        <v>ICTZ 0 05/30/22</v>
      </c>
      <c r="Q146" s="4">
        <f>IF(ISNUMBER(_xll.BDP($N146,Q$59)),_xll.BDP($N146,Q$59),NA())</f>
        <v>-0.49784953942937604</v>
      </c>
      <c r="R146" s="24" cm="1">
        <f t="array" ref="R146">_xll.BInterpol($B$66:$B$116,$C$66:$C$116,V146,"cubic")</f>
        <v>-0.4968912447785615</v>
      </c>
      <c r="S146" s="25" t="str" cm="1">
        <f t="array" ref="S146">IF(ISNUMBER(Q146),_xll.BDP(M146,$S$59),NA())</f>
        <v>#N/A N/A</v>
      </c>
      <c r="T146" s="24">
        <f t="shared" si="11"/>
        <v>-0.49784953942937604</v>
      </c>
      <c r="U146" s="24">
        <f t="shared" si="12"/>
        <v>-0.49784953942937604</v>
      </c>
      <c r="V146" s="6">
        <f>YEARFRAC($M$55,_xlfn.SINGLE(_xll.BDP(M146,"maturity")),1)</f>
        <v>0.84931506849315064</v>
      </c>
      <c r="W146" s="4">
        <f t="shared" si="13"/>
        <v>-0.51181761685873539</v>
      </c>
      <c r="X146" s="21" t="b">
        <f t="shared" ca="1" si="21"/>
        <v>1</v>
      </c>
      <c r="Y146" s="24">
        <f t="shared" ca="1" si="14"/>
        <v>-0.49784953942937604</v>
      </c>
      <c r="Z146" s="4">
        <f t="shared" ca="1" si="15"/>
        <v>-0.49478771707737412</v>
      </c>
      <c r="AA146" s="25">
        <f t="shared" ca="1" si="16"/>
        <v>-0.30618223520019194</v>
      </c>
      <c r="AB146" s="24">
        <f t="shared" ca="1" si="17"/>
        <v>1.9510718707257808E-4</v>
      </c>
      <c r="AC146" s="22">
        <f>DATEVALUE(_xll.BDP(M146,$AC$59))</f>
        <v>44711</v>
      </c>
      <c r="AD146" s="21">
        <f>_xll.BDP(M146,$AD$59)</f>
        <v>0</v>
      </c>
      <c r="AE146" s="26" t="e">
        <f t="shared" ca="1" si="18"/>
        <v>#N/A</v>
      </c>
      <c r="AF146" s="25" t="e">
        <f t="shared" ca="1" si="19"/>
        <v>#N/A</v>
      </c>
      <c r="AG146" s="26">
        <f t="shared" ca="1" si="20"/>
        <v>-0.30618223520019194</v>
      </c>
    </row>
    <row r="147" spans="13:33" x14ac:dyDescent="0.25">
      <c r="M147" t="str">
        <f>[1]IT!D89</f>
        <v>EK745781 Corp</v>
      </c>
      <c r="N147" t="str">
        <f>[1]IT!E89</f>
        <v>EK745781 Corp</v>
      </c>
      <c r="O147" s="12"/>
      <c r="P147" t="str">
        <f>_xll.BDP(M147,"ticker")&amp;" "&amp;_xll.BDP(M147,"coupon")&amp;" "&amp;TEXT(_xll.BDP(M147,"maturity"),"mm/dd/yy")</f>
        <v>BTPS 1.35 04/15/22</v>
      </c>
      <c r="Q147" s="4">
        <f>IF(ISNUMBER(_xll.BDP($N147,Q$59)),_xll.BDP($N147,Q$59),NA())</f>
        <v>-0.50925256275328179</v>
      </c>
      <c r="R147" s="24" cm="1">
        <f t="array" ref="R147">_xll.BInterpol($B$66:$B$116,$C$66:$C$116,V147,"cubic")</f>
        <v>-0.50765357524006549</v>
      </c>
      <c r="S147" s="25" cm="1">
        <f t="array" ref="S147">IF(ISNUMBER(Q147),_xll.BDP(M147,$S$59),NA())</f>
        <v>-1.5378529999999999</v>
      </c>
      <c r="T147" s="24">
        <f t="shared" si="11"/>
        <v>-0.52303210524006549</v>
      </c>
      <c r="U147" s="24">
        <f t="shared" si="12"/>
        <v>-0.52303210524006549</v>
      </c>
      <c r="V147" s="6">
        <f>YEARFRAC($M$55,_xlfn.SINGLE(_xll.BDP(M147,"maturity")),1)</f>
        <v>0.72602739726027399</v>
      </c>
      <c r="W147" s="4">
        <f t="shared" si="13"/>
        <v>-0.52158271742957174</v>
      </c>
      <c r="X147" s="21" t="b">
        <f t="shared" ca="1" si="21"/>
        <v>1</v>
      </c>
      <c r="Y147" s="24">
        <f t="shared" ca="1" si="14"/>
        <v>-0.52303210524006549</v>
      </c>
      <c r="Z147" s="4">
        <f t="shared" ca="1" si="15"/>
        <v>-0.50502923628465846</v>
      </c>
      <c r="AA147" s="25">
        <f t="shared" ca="1" si="16"/>
        <v>-1.8002868955407036</v>
      </c>
      <c r="AB147" s="24">
        <f t="shared" ca="1" si="17"/>
        <v>2.1007250252078722E-6</v>
      </c>
      <c r="AC147" s="22">
        <f>DATEVALUE(_xll.BDP(M147,$AC$59))</f>
        <v>44666</v>
      </c>
      <c r="AD147" s="21">
        <f>_xll.BDP(M147,$AD$59)</f>
        <v>1.35</v>
      </c>
      <c r="AE147" s="26" t="e">
        <f t="shared" ca="1" si="18"/>
        <v>#N/A</v>
      </c>
      <c r="AF147" s="25">
        <f t="shared" ca="1" si="19"/>
        <v>-1.8002868955407036</v>
      </c>
      <c r="AG147" s="26" t="e">
        <f t="shared" ca="1" si="20"/>
        <v>#N/A</v>
      </c>
    </row>
    <row r="148" spans="13:33" x14ac:dyDescent="0.25">
      <c r="M148" t="str">
        <f>[1]IT!D90</f>
        <v>AM628616 Corp</v>
      </c>
      <c r="N148" t="str">
        <f>[1]IT!E90</f>
        <v>AM628616 Corp</v>
      </c>
      <c r="O148" s="12"/>
      <c r="P148" t="str">
        <f>_xll.BDP(M148,"ticker")&amp;" "&amp;_xll.BDP(M148,"coupon")&amp;" "&amp;TEXT(_xll.BDP(M148,"maturity"),"mm/dd/yy")</f>
        <v>BTPS 1.2 04/01/22</v>
      </c>
      <c r="Q148" s="4">
        <f>IF(ISNUMBER(_xll.BDP($N148,Q$59)),_xll.BDP($N148,Q$59),NA())</f>
        <v>-0.51289989610957543</v>
      </c>
      <c r="R148" s="24" cm="1">
        <f t="array" ref="R148">_xll.BInterpol($B$66:$B$116,$C$66:$C$116,V148,"cubic")</f>
        <v>-0.51095364474346938</v>
      </c>
      <c r="S148" s="25" cm="1">
        <f t="array" ref="S148">IF(ISNUMBER(Q148),_xll.BDP(M148,$S$59),NA())</f>
        <v>-1.1784019999999999</v>
      </c>
      <c r="T148" s="24">
        <f t="shared" si="11"/>
        <v>-0.52273766474346939</v>
      </c>
      <c r="U148" s="24">
        <f t="shared" si="12"/>
        <v>-0.52273766474346939</v>
      </c>
      <c r="V148" s="6">
        <f>YEARFRAC($M$55,_xlfn.SINGLE(_xll.BDP(M148,"maturity")),1)</f>
        <v>0.68767123287671228</v>
      </c>
      <c r="W148" s="4">
        <f t="shared" si="13"/>
        <v>-0.52450432868112795</v>
      </c>
      <c r="X148" s="21" t="b">
        <f t="shared" ca="1" si="21"/>
        <v>1</v>
      </c>
      <c r="Y148" s="24">
        <f t="shared" ca="1" si="14"/>
        <v>-0.52273766474346939</v>
      </c>
      <c r="Z148" s="4">
        <f t="shared" ca="1" si="15"/>
        <v>-0.508093386779779</v>
      </c>
      <c r="AA148" s="25">
        <f t="shared" ca="1" si="16"/>
        <v>-1.4644277963690389</v>
      </c>
      <c r="AB148" s="24">
        <f t="shared" ca="1" si="17"/>
        <v>3.1211014686232611E-6</v>
      </c>
      <c r="AC148" s="22">
        <f>DATEVALUE(_xll.BDP(M148,$AC$59))</f>
        <v>44652</v>
      </c>
      <c r="AD148" s="21">
        <f>_xll.BDP(M148,$AD$59)</f>
        <v>1.2</v>
      </c>
      <c r="AE148" s="26" t="e">
        <f t="shared" ca="1" si="18"/>
        <v>#N/A</v>
      </c>
      <c r="AF148" s="25" t="e">
        <f t="shared" ca="1" si="19"/>
        <v>#N/A</v>
      </c>
      <c r="AG148" s="26">
        <f t="shared" ca="1" si="20"/>
        <v>-1.4644277963690389</v>
      </c>
    </row>
    <row r="149" spans="13:33" x14ac:dyDescent="0.25">
      <c r="M149" t="str">
        <f>[1]IT!D91</f>
        <v>EI793398 Corp</v>
      </c>
      <c r="N149" t="str">
        <f>[1]IT!E91</f>
        <v>EI793398 Corp</v>
      </c>
      <c r="O149" s="12"/>
      <c r="P149" t="str">
        <f>_xll.BDP(M149,"ticker")&amp;" "&amp;_xll.BDP(M149,"coupon")&amp;" "&amp;TEXT(_xll.BDP(M149,"maturity"),"mm/dd/yy")</f>
        <v>BTPS 5 03/01/22</v>
      </c>
      <c r="Q149" s="4">
        <f>IF(ISNUMBER(_xll.BDP($N149,Q$59)),_xll.BDP($N149,Q$59),NA())</f>
        <v>-0.50810826436420431</v>
      </c>
      <c r="R149" s="24" cm="1">
        <f t="array" ref="R149">_xll.BInterpol($B$66:$B$116,$C$66:$C$116,V149,"cubic")</f>
        <v>-0.51819278892784959</v>
      </c>
      <c r="S149" s="25" cm="1">
        <f t="array" ref="S149">IF(ISNUMBER(Q149),_xll.BDP(M149,$S$59),NA())</f>
        <v>-0.85344580000000003</v>
      </c>
      <c r="T149" s="24">
        <f t="shared" si="11"/>
        <v>-0.52672724692784956</v>
      </c>
      <c r="U149" s="24">
        <f t="shared" si="12"/>
        <v>-0.52672724692784956</v>
      </c>
      <c r="V149" s="6">
        <f>YEARFRAC($M$55,_xlfn.SINGLE(_xll.BDP(M149,"maturity")),1)</f>
        <v>0.60273972602739723</v>
      </c>
      <c r="W149" s="4">
        <f t="shared" si="13"/>
        <v>-0.53076943849200298</v>
      </c>
      <c r="X149" s="21" t="e">
        <f t="shared" ca="1" si="21"/>
        <v>#N/A</v>
      </c>
      <c r="Y149" s="24" t="e">
        <f t="shared" ca="1" si="14"/>
        <v>#N/A</v>
      </c>
      <c r="Z149" s="4">
        <f t="shared" ca="1" si="15"/>
        <v>-0.5146641580686534</v>
      </c>
      <c r="AA149" s="25">
        <f t="shared" ca="1" si="16"/>
        <v>-1.2063088859196158</v>
      </c>
      <c r="AB149" s="24" t="e">
        <f t="shared" ca="1" si="17"/>
        <v>#N/A</v>
      </c>
      <c r="AC149" s="22">
        <f>DATEVALUE(_xll.BDP(M149,$AC$59))</f>
        <v>44621</v>
      </c>
      <c r="AD149" s="21">
        <f>_xll.BDP(M149,$AD$59)</f>
        <v>5</v>
      </c>
      <c r="AE149" s="26">
        <f t="shared" ca="1" si="18"/>
        <v>-1.2063088859196158</v>
      </c>
      <c r="AF149" s="25" t="e">
        <f t="shared" ca="1" si="19"/>
        <v>#N/A</v>
      </c>
      <c r="AG149" s="26" t="e">
        <f t="shared" ca="1" si="20"/>
        <v>#N/A</v>
      </c>
    </row>
    <row r="150" spans="13:33" x14ac:dyDescent="0.25">
      <c r="M150" t="str">
        <f>[1]IT!D92</f>
        <v>EK324067 Corp</v>
      </c>
      <c r="N150" t="str">
        <f>[1]IT!E92</f>
        <v>EK324067 Corp</v>
      </c>
      <c r="O150" s="12"/>
      <c r="P150" t="str">
        <f>_xll.BDP(M150,"ticker")&amp;" "&amp;_xll.BDP(M150,"coupon")&amp;" "&amp;TEXT(_xll.BDP(M150,"maturity"),"mm/dd/yy")</f>
        <v>BTPS 2.15 12/15/21</v>
      </c>
      <c r="Q150" s="4">
        <f>IF(ISNUMBER(_xll.BDP($N150,Q$59)),_xll.BDP($N150,Q$59),NA())</f>
        <v>-0.58477988267678183</v>
      </c>
      <c r="R150" s="24" cm="1">
        <f t="array" ref="R150">_xll.BInterpol($B$66:$B$116,$C$66:$C$116,V150,"cubic")</f>
        <v>-0.53564707558166846</v>
      </c>
      <c r="S150" s="25" cm="1">
        <f t="array" ref="S150">IF(ISNUMBER(Q150),_xll.BDP(M150,$S$59),NA())</f>
        <v>-9.6392109999999995</v>
      </c>
      <c r="T150" s="24">
        <f t="shared" si="11"/>
        <v>-0.63203918558166849</v>
      </c>
      <c r="U150" s="24">
        <f t="shared" si="12"/>
        <v>-0.63203918558166849</v>
      </c>
      <c r="V150" s="6">
        <f>YEARFRAC($M$55,_xlfn.SINGLE(_xll.BDP(M150,"maturity")),1)</f>
        <v>0.39452054794520547</v>
      </c>
      <c r="W150" s="4">
        <f t="shared" si="13"/>
        <v>-0.54487734963020262</v>
      </c>
      <c r="X150" s="21" t="b">
        <f t="shared" ca="1" si="21"/>
        <v>1</v>
      </c>
      <c r="Y150" s="24">
        <f t="shared" ca="1" si="14"/>
        <v>-0.63203918558166849</v>
      </c>
      <c r="Z150" s="4">
        <f t="shared" ca="1" si="15"/>
        <v>-0.52946036440041844</v>
      </c>
      <c r="AA150" s="25">
        <f t="shared" ca="1" si="16"/>
        <v>-10.257882118125005</v>
      </c>
      <c r="AB150" s="24">
        <f t="shared" ca="1" si="17"/>
        <v>7.5971856464302481E-3</v>
      </c>
      <c r="AC150" s="22">
        <f>DATEVALUE(_xll.BDP(M150,$AC$59))</f>
        <v>44545</v>
      </c>
      <c r="AD150" s="21">
        <f>_xll.BDP(M150,$AD$59)</f>
        <v>2.15</v>
      </c>
      <c r="AE150" s="26" t="e">
        <f t="shared" ca="1" si="18"/>
        <v>#N/A</v>
      </c>
      <c r="AF150" s="25">
        <f t="shared" ca="1" si="19"/>
        <v>-10.257882118125005</v>
      </c>
      <c r="AG150" s="26" t="e">
        <f t="shared" ca="1" si="20"/>
        <v>#N/A</v>
      </c>
    </row>
    <row r="151" spans="13:33" x14ac:dyDescent="0.25">
      <c r="M151" t="str">
        <f>[1]IT!D93</f>
        <v>ZQ256057 Corp</v>
      </c>
      <c r="N151" t="str">
        <f>[1]IT!E93</f>
        <v>ZQ256057 Corp</v>
      </c>
      <c r="O151" s="12"/>
      <c r="P151" t="str">
        <f>_xll.BDP(M151,"ticker")&amp;" "&amp;_xll.BDP(M151,"coupon")&amp;" "&amp;TEXT(_xll.BDP(M151,"maturity"),"mm/dd/yy")</f>
        <v>ICTZ 0 11/29/21</v>
      </c>
      <c r="Q151" s="4">
        <f>IF(ISNUMBER(_xll.BDP($N151,Q$59)),_xll.BDP($N151,Q$59),NA())</f>
        <v>-0.56247442436098638</v>
      </c>
      <c r="R151" s="24" cm="1">
        <f t="array" ref="R151">_xll.BInterpol($B$66:$B$116,$C$66:$C$116,V151,"cubic")</f>
        <v>-0.5392877080698576</v>
      </c>
      <c r="S151" s="25" t="str" cm="1">
        <f t="array" ref="S151">IF(ISNUMBER(Q151),_xll.BDP(M151,$S$59),NA())</f>
        <v>#N/A N/A</v>
      </c>
      <c r="T151" s="24">
        <f t="shared" si="11"/>
        <v>-0.56247442436098638</v>
      </c>
      <c r="U151" s="24">
        <f t="shared" si="12"/>
        <v>-0.56247442436098638</v>
      </c>
      <c r="V151" s="6">
        <f>YEARFRAC($M$55,_xlfn.SINGLE(_xll.BDP(M151,"maturity")),1)</f>
        <v>0.35068493150684932</v>
      </c>
      <c r="W151" s="4">
        <f t="shared" si="13"/>
        <v>-0.54760917996781577</v>
      </c>
      <c r="X151" s="21" t="b">
        <f t="shared" ca="1" si="21"/>
        <v>1</v>
      </c>
      <c r="Y151" s="24">
        <f t="shared" ca="1" si="14"/>
        <v>-0.56247442436098638</v>
      </c>
      <c r="Z151" s="4">
        <f t="shared" ca="1" si="15"/>
        <v>-0.53232547497155414</v>
      </c>
      <c r="AA151" s="25">
        <f t="shared" ca="1" si="16"/>
        <v>-3.0148949389432245</v>
      </c>
      <c r="AB151" s="24">
        <f t="shared" ca="1" si="17"/>
        <v>2.2097549086869017E-4</v>
      </c>
      <c r="AC151" s="22">
        <f>DATEVALUE(_xll.BDP(M151,$AC$59))</f>
        <v>44529</v>
      </c>
      <c r="AD151" s="21">
        <f>_xll.BDP(M151,$AD$59)</f>
        <v>0</v>
      </c>
      <c r="AE151" s="26" t="e">
        <f t="shared" ca="1" si="18"/>
        <v>#N/A</v>
      </c>
      <c r="AF151" s="25" t="e">
        <f t="shared" ca="1" si="19"/>
        <v>#N/A</v>
      </c>
      <c r="AG151" s="26">
        <f t="shared" ca="1" si="20"/>
        <v>-3.0148949389432245</v>
      </c>
    </row>
    <row r="152" spans="13:33" x14ac:dyDescent="0.25">
      <c r="M152" t="str">
        <f>[1]IT!D94</f>
        <v>ZP904140 Corp</v>
      </c>
      <c r="N152" t="str">
        <f>[1]IT!E94</f>
        <v>ZP904140 Corp</v>
      </c>
      <c r="O152" s="12"/>
      <c r="P152" t="str">
        <f>_xll.BDP(M152,"ticker")&amp;" "&amp;_xll.BDP(M152,"coupon")&amp;" "&amp;TEXT(_xll.BDP(M152,"maturity"),"mm/dd/yy")</f>
        <v>BOTS 0 11/12/21</v>
      </c>
      <c r="Q152" s="4">
        <f>IF(ISNUMBER(_xll.BDP($N152,Q$59)),_xll.BDP($N152,Q$59),NA())</f>
        <v>-0.57567075625834341</v>
      </c>
      <c r="R152" s="24" cm="1">
        <f t="array" ref="R152">_xll.BInterpol($B$66:$B$116,$C$66:$C$116,V152,"cubic")</f>
        <v>-0.54314940246900734</v>
      </c>
      <c r="S152" s="25" t="str" cm="1">
        <f t="array" ref="S152">IF(ISNUMBER(Q152),_xll.BDP(M152,$S$59),NA())</f>
        <v>#N/A N/A</v>
      </c>
      <c r="T152" s="24">
        <f t="shared" si="11"/>
        <v>-0.57567075625834341</v>
      </c>
      <c r="U152" s="24">
        <f t="shared" si="12"/>
        <v>-0.57567075625834341</v>
      </c>
      <c r="V152" s="6">
        <f>YEARFRAC($M$55,_xlfn.SINGLE(_xll.BDP(M152,"maturity")),1)</f>
        <v>0.30410958904109592</v>
      </c>
      <c r="W152" s="4">
        <f t="shared" si="13"/>
        <v>-0.55041687445166243</v>
      </c>
      <c r="X152" s="21" t="b">
        <f t="shared" ca="1" si="21"/>
        <v>1</v>
      </c>
      <c r="Y152" s="24">
        <f t="shared" ca="1" si="14"/>
        <v>-0.57567075625834341</v>
      </c>
      <c r="Z152" s="4">
        <f t="shared" ca="1" si="15"/>
        <v>-0.53527015094042019</v>
      </c>
      <c r="AA152" s="25">
        <f t="shared" ca="1" si="16"/>
        <v>-4.0400605317923226</v>
      </c>
      <c r="AB152" s="24">
        <f t="shared" ca="1" si="17"/>
        <v>6.3775854630581253E-4</v>
      </c>
      <c r="AC152" s="22">
        <f>DATEVALUE(_xll.BDP(M152,$AC$59))</f>
        <v>44512</v>
      </c>
      <c r="AD152" s="21">
        <f>_xll.BDP(M152,$AD$59)</f>
        <v>0</v>
      </c>
      <c r="AE152" s="26" t="e">
        <f t="shared" ca="1" si="18"/>
        <v>#N/A</v>
      </c>
      <c r="AF152" s="25" t="e">
        <f t="shared" ca="1" si="19"/>
        <v>#N/A</v>
      </c>
      <c r="AG152" s="26">
        <f t="shared" ca="1" si="20"/>
        <v>-4.0400605317923226</v>
      </c>
    </row>
    <row r="153" spans="13:33" x14ac:dyDescent="0.25">
      <c r="M153" t="str">
        <f>[1]IT!D95</f>
        <v>QZ693949 Corp</v>
      </c>
      <c r="N153" t="str">
        <f>[1]IT!E95</f>
        <v>QZ693949 Corp</v>
      </c>
      <c r="O153" s="12"/>
      <c r="P153" t="str">
        <f>_xll.BDP(M153,"ticker")&amp;" "&amp;_xll.BDP(M153,"coupon")&amp;" "&amp;TEXT(_xll.BDP(M153,"maturity"),"mm/dd/yy")</f>
        <v>BTPS 0.35 11/01/21</v>
      </c>
      <c r="Q153" s="4">
        <f>IF(ISNUMBER(_xll.BDP($N153,Q$59)),_xll.BDP($N153,Q$59),NA())</f>
        <v>-0.53037258953125166</v>
      </c>
      <c r="R153" s="24" cm="1">
        <f t="array" ref="R153">_xll.BInterpol($B$66:$B$116,$C$66:$C$116,V153,"cubic")</f>
        <v>-0.5456460218653576</v>
      </c>
      <c r="S153" s="25" cm="1">
        <f t="array" ref="S153">IF(ISNUMBER(Q153),_xll.BDP(M153,$S$59),NA())</f>
        <v>-2.760872</v>
      </c>
      <c r="T153" s="24">
        <f t="shared" si="11"/>
        <v>-0.57325474186535763</v>
      </c>
      <c r="U153" s="24">
        <f t="shared" si="12"/>
        <v>-0.57325474186535763</v>
      </c>
      <c r="V153" s="6">
        <f>YEARFRAC($M$55,_xlfn.SINGLE(_xll.BDP(M153,"maturity")),1)</f>
        <v>0.27397260273972601</v>
      </c>
      <c r="W153" s="4">
        <f t="shared" si="13"/>
        <v>-0.55218060210863262</v>
      </c>
      <c r="X153" s="21" t="b">
        <f t="shared" ca="1" si="21"/>
        <v>1</v>
      </c>
      <c r="Y153" s="24">
        <f t="shared" ca="1" si="14"/>
        <v>-0.57325474186535763</v>
      </c>
      <c r="Z153" s="4">
        <f t="shared" ca="1" si="15"/>
        <v>-0.53711992714541135</v>
      </c>
      <c r="AA153" s="25">
        <f t="shared" ca="1" si="16"/>
        <v>-3.6134814719946284</v>
      </c>
      <c r="AB153" s="24">
        <f t="shared" ca="1" si="17"/>
        <v>4.4411936648597756E-4</v>
      </c>
      <c r="AC153" s="22">
        <f>DATEVALUE(_xll.BDP(M153,$AC$59))</f>
        <v>44501</v>
      </c>
      <c r="AD153" s="21">
        <f>_xll.BDP(M153,$AD$59)</f>
        <v>0.35</v>
      </c>
      <c r="AE153" s="26" t="e">
        <f t="shared" ca="1" si="18"/>
        <v>#N/A</v>
      </c>
      <c r="AF153" s="25" t="e">
        <f t="shared" ca="1" si="19"/>
        <v>#N/A</v>
      </c>
      <c r="AG153" s="26">
        <f t="shared" ca="1" si="20"/>
        <v>-3.6134814719946284</v>
      </c>
    </row>
    <row r="154" spans="13:33" x14ac:dyDescent="0.25">
      <c r="M154" t="str">
        <f>[1]IT!D96</f>
        <v>AU896732 Corp</v>
      </c>
      <c r="N154" t="str">
        <f>[1]IT!E96</f>
        <v>AU896732 Corp</v>
      </c>
      <c r="O154" s="12"/>
      <c r="P154" t="str">
        <f>_xll.BDP(M154,"ticker")&amp;" "&amp;_xll.BDP(M154,"coupon")&amp;" "&amp;TEXT(_xll.BDP(M154,"maturity"),"mm/dd/yy")</f>
        <v>BTPS 2.3 10/15/21</v>
      </c>
      <c r="Q154" s="4">
        <f>IF(ISNUMBER(_xll.BDP($N154,Q$59)),_xll.BDP($N154,Q$59),NA())</f>
        <v>-0.52754003114743875</v>
      </c>
      <c r="R154" s="24" cm="1">
        <f t="array" ref="R154">_xll.BInterpol($B$66:$B$116,$C$66:$C$116,V154,"cubic")</f>
        <v>-0.54763144857600765</v>
      </c>
      <c r="S154" s="25" cm="1">
        <f t="array" ref="S154">IF(ISNUMBER(Q154),_xll.BDP(M154,$S$59),NA())</f>
        <v>-3.8852310000000001</v>
      </c>
      <c r="T154" s="24">
        <f t="shared" si="11"/>
        <v>-0.58648375857600765</v>
      </c>
      <c r="U154" s="24">
        <f t="shared" si="12"/>
        <v>-0.58648375857600765</v>
      </c>
      <c r="V154" s="6">
        <f>YEARFRAC($M$55,_xlfn.SINGLE(_xll.BDP(M154,"maturity")),1)</f>
        <v>0.22739726027397261</v>
      </c>
      <c r="W154" s="4">
        <f t="shared" si="13"/>
        <v>-0.55482294306058622</v>
      </c>
      <c r="X154" s="21" t="b">
        <f t="shared" ca="1" si="21"/>
        <v>1</v>
      </c>
      <c r="Y154" s="24">
        <f t="shared" ca="1" si="14"/>
        <v>-0.58648375857600765</v>
      </c>
      <c r="Z154" s="4">
        <f t="shared" ca="1" si="15"/>
        <v>-0.53989118233273081</v>
      </c>
      <c r="AA154" s="25">
        <f t="shared" ca="1" si="16"/>
        <v>-4.659257624327684</v>
      </c>
      <c r="AB154" s="24">
        <f t="shared" ca="1" si="17"/>
        <v>1.0024072391015507E-3</v>
      </c>
      <c r="AC154" s="22">
        <f>DATEVALUE(_xll.BDP(M154,$AC$59))</f>
        <v>44484</v>
      </c>
      <c r="AD154" s="21">
        <f>_xll.BDP(M154,$AD$59)</f>
        <v>2.2999999999999998</v>
      </c>
      <c r="AE154" s="26" t="e">
        <f t="shared" ca="1" si="18"/>
        <v>#N/A</v>
      </c>
      <c r="AF154" s="25">
        <f t="shared" ca="1" si="19"/>
        <v>-4.659257624327684</v>
      </c>
      <c r="AG154" s="26" t="e">
        <f t="shared" ca="1" si="20"/>
        <v>#N/A</v>
      </c>
    </row>
    <row r="155" spans="13:33" x14ac:dyDescent="0.25">
      <c r="M155" t="str">
        <f>[1]IT!D97</f>
        <v>ZP904058 Corp</v>
      </c>
      <c r="N155" t="str">
        <f>[1]IT!E97</f>
        <v>ZP904058 Corp</v>
      </c>
      <c r="O155" s="12"/>
      <c r="P155" t="str">
        <f>_xll.BDP(M155,"ticker")&amp;" "&amp;_xll.BDP(M155,"coupon")&amp;" "&amp;TEXT(_xll.BDP(M155,"maturity"),"mm/dd/yy")</f>
        <v>BOTS 0 10/14/21</v>
      </c>
      <c r="Q155" s="4">
        <f>IF(ISNUMBER(_xll.BDP($N155,Q$59)),_xll.BDP($N155,Q$59),NA())</f>
        <v>-0.55527193532748975</v>
      </c>
      <c r="R155" s="24" cm="1">
        <f t="array" ref="R155">_xll.BInterpol($B$66:$B$116,$C$66:$C$116,V155,"cubic")</f>
        <v>-0.54763144857600765</v>
      </c>
      <c r="S155" s="25" t="str" cm="1">
        <f t="array" ref="S155">IF(ISNUMBER(Q155),_xll.BDP(M155,$S$59),NA())</f>
        <v>#N/A N/A</v>
      </c>
      <c r="T155" s="24">
        <f t="shared" si="11"/>
        <v>-0.55527193532748975</v>
      </c>
      <c r="U155" s="24">
        <f t="shared" si="12"/>
        <v>-0.55527193532748975</v>
      </c>
      <c r="V155" s="6">
        <f>YEARFRAC($M$55,_xlfn.SINGLE(_xll.BDP(M155,"maturity")),1)</f>
        <v>0.22465753424657534</v>
      </c>
      <c r="W155" s="4">
        <f t="shared" si="13"/>
        <v>-0.5549751837404755</v>
      </c>
      <c r="X155" s="21" t="b">
        <f t="shared" ca="1" si="21"/>
        <v>1</v>
      </c>
      <c r="Y155" s="24">
        <f t="shared" ca="1" si="14"/>
        <v>-0.55527193532748975</v>
      </c>
      <c r="Z155" s="4">
        <f t="shared" ca="1" si="15"/>
        <v>-0.54005085051391399</v>
      </c>
      <c r="AA155" s="25">
        <f t="shared" ca="1" si="16"/>
        <v>-1.5221084813575758</v>
      </c>
      <c r="AB155" s="24">
        <f t="shared" ca="1" si="17"/>
        <v>8.8061504395478676E-8</v>
      </c>
      <c r="AC155" s="22">
        <f>DATEVALUE(_xll.BDP(M155,$AC$59))</f>
        <v>44483</v>
      </c>
      <c r="AD155" s="21">
        <f>_xll.BDP(M155,$AD$59)</f>
        <v>0</v>
      </c>
      <c r="AE155" s="26" t="e">
        <f t="shared" ca="1" si="18"/>
        <v>#N/A</v>
      </c>
      <c r="AF155" s="25" t="e">
        <f t="shared" ca="1" si="19"/>
        <v>#N/A</v>
      </c>
      <c r="AG155" s="26">
        <f t="shared" ca="1" si="20"/>
        <v>-1.5221084813575758</v>
      </c>
    </row>
  </sheetData>
  <mergeCells count="1">
    <mergeCell ref="AE57:AG5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Rice</dc:creator>
  <cp:lastModifiedBy>James Rice</cp:lastModifiedBy>
  <dcterms:created xsi:type="dcterms:W3CDTF">2021-07-25T08:00:23Z</dcterms:created>
  <dcterms:modified xsi:type="dcterms:W3CDTF">2021-07-25T11:57:05Z</dcterms:modified>
</cp:coreProperties>
</file>